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rina\Corsi\Fisica-Tecnica-Ambientale-2020\Lezioni\"/>
    </mc:Choice>
  </mc:AlternateContent>
  <bookViews>
    <workbookView xWindow="960" yWindow="0" windowWidth="27840" windowHeight="12180" activeTab="5"/>
  </bookViews>
  <sheets>
    <sheet name="Somma" sheetId="1" r:id="rId1"/>
    <sheet name="Campo Sferico" sheetId="2" r:id="rId2"/>
    <sheet name="Campo cilindrico" sheetId="3" r:id="rId3"/>
    <sheet name="Ponderazione A" sheetId="4" r:id="rId4"/>
    <sheet name="Schermature" sheetId="5" r:id="rId5"/>
    <sheet name="Effetto suolo" sheetId="6" r:id="rId6"/>
  </sheets>
  <definedNames>
    <definedName name="A">Schermature!$B$9</definedName>
    <definedName name="alfa">'Effetto suolo'!$B$16</definedName>
    <definedName name="B">Schermature!$B$10</definedName>
    <definedName name="c0">Schermature!$B$15</definedName>
    <definedName name="d">Schermature!$B$8</definedName>
    <definedName name="dd">'Effetto suolo'!$B$8</definedName>
    <definedName name="delta">Schermature!$B$11</definedName>
    <definedName name="DL_1">Schermature!$B$21</definedName>
    <definedName name="DL_2">Schermature!$B$22</definedName>
    <definedName name="f">Schermature!$B$14</definedName>
    <definedName name="hr">'Effetto suolo'!$B$9</definedName>
    <definedName name="hs">'Effetto suolo'!$B$23</definedName>
    <definedName name="Lw">'Campo Sferico'!$B$4</definedName>
    <definedName name="Lw_1">Somma!$B$3</definedName>
    <definedName name="Lw_2">Somma!$B$4</definedName>
    <definedName name="Lwp">'Campo cilindrico'!$B$3</definedName>
    <definedName name="Lww">Schermature!$B$3</definedName>
    <definedName name="Lwww">'Effetto suolo'!$B$7</definedName>
    <definedName name="N">Schermature!$B$16</definedName>
    <definedName name="r_1">Somma!$E$3</definedName>
    <definedName name="r_2">Somma!$E$4</definedName>
    <definedName name="rd">'Effetto suolo'!$B$24</definedName>
    <definedName name="rr">'Effetto suolo'!$B$10</definedName>
    <definedName name="rrr">'Effetto suolo'!$B$25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6" l="1"/>
  <c r="B31" i="6" s="1"/>
  <c r="B27" i="6"/>
  <c r="B25" i="6"/>
  <c r="B24" i="6"/>
  <c r="B10" i="6"/>
  <c r="B8" i="5"/>
  <c r="B9" i="5"/>
  <c r="B10" i="5"/>
  <c r="F15" i="4"/>
  <c r="G15" i="4"/>
  <c r="G14" i="4"/>
  <c r="G13" i="4"/>
  <c r="G12" i="4"/>
  <c r="G11" i="4"/>
  <c r="G10" i="4"/>
  <c r="G9" i="4"/>
  <c r="G8" i="4"/>
  <c r="G7" i="4"/>
  <c r="G6" i="4"/>
  <c r="G5" i="4"/>
  <c r="F7" i="4"/>
  <c r="F8" i="4"/>
  <c r="F9" i="4"/>
  <c r="F10" i="4"/>
  <c r="F11" i="4"/>
  <c r="F12" i="4"/>
  <c r="F13" i="4"/>
  <c r="F14" i="4"/>
  <c r="D6" i="4"/>
  <c r="D7" i="4"/>
  <c r="D8" i="4"/>
  <c r="D9" i="4"/>
  <c r="D10" i="4"/>
  <c r="D11" i="4"/>
  <c r="D12" i="4"/>
  <c r="D13" i="4"/>
  <c r="D14" i="4"/>
  <c r="D5" i="4"/>
  <c r="D15" i="4" s="1"/>
  <c r="C15" i="4" s="1"/>
  <c r="I7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5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6" i="3"/>
  <c r="C7" i="2"/>
  <c r="J25" i="2"/>
  <c r="J5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E10" i="1"/>
  <c r="N3" i="1"/>
  <c r="N2" i="1"/>
  <c r="N4" i="1" s="1"/>
  <c r="B10" i="1"/>
  <c r="B9" i="1"/>
  <c r="E9" i="1" s="1"/>
  <c r="B13" i="6" l="1"/>
  <c r="B11" i="5"/>
  <c r="B16" i="5" s="1"/>
  <c r="B22" i="5" s="1"/>
  <c r="B24" i="5"/>
  <c r="B27" i="5"/>
  <c r="B14" i="1"/>
  <c r="B28" i="5" l="1"/>
  <c r="B21" i="5"/>
  <c r="B25" i="5" s="1"/>
</calcChain>
</file>

<file path=xl/sharedStrings.xml><?xml version="1.0" encoding="utf-8"?>
<sst xmlns="http://schemas.openxmlformats.org/spreadsheetml/2006/main" count="181" uniqueCount="119">
  <si>
    <t>Esercizio sui livelli sonori in dB</t>
  </si>
  <si>
    <t>Lw1 =</t>
  </si>
  <si>
    <t>dB</t>
  </si>
  <si>
    <t>Lw2 =</t>
  </si>
  <si>
    <t>r1 =</t>
  </si>
  <si>
    <t>m</t>
  </si>
  <si>
    <t>r2 =</t>
  </si>
  <si>
    <t>R</t>
  </si>
  <si>
    <t>S1</t>
  </si>
  <si>
    <t>S2</t>
  </si>
  <si>
    <t>r2</t>
  </si>
  <si>
    <t xml:space="preserve">  r1</t>
  </si>
  <si>
    <t>Calcolo propagazione in campo libero</t>
  </si>
  <si>
    <t>sorgenti omnidirezionali - Q=1</t>
  </si>
  <si>
    <t>Lp = Lw -20*log10(r) -11</t>
  </si>
  <si>
    <t>Lp1 =</t>
  </si>
  <si>
    <t>Lp2 =</t>
  </si>
  <si>
    <t>Lptot =</t>
  </si>
  <si>
    <t>20*log10(4*pi)=11</t>
  </si>
  <si>
    <t>tau1 = r1/c =</t>
  </si>
  <si>
    <t>s</t>
  </si>
  <si>
    <t>tau2 = r2/c =</t>
  </si>
  <si>
    <t>Delta tau</t>
  </si>
  <si>
    <t>ms</t>
  </si>
  <si>
    <t>Somma incoerente</t>
  </si>
  <si>
    <t>Lptot = 10*log10(10^(Lp1/10)+10^(Lp2/10))</t>
  </si>
  <si>
    <t xml:space="preserve">Lptot = </t>
  </si>
  <si>
    <t>Delta L =</t>
  </si>
  <si>
    <t>Caduta di livello con la distanza</t>
  </si>
  <si>
    <t>Costruire il grafico di Lp(x)</t>
  </si>
  <si>
    <t>S</t>
  </si>
  <si>
    <t>x</t>
  </si>
  <si>
    <t>Lp</t>
  </si>
  <si>
    <t xml:space="preserve">     Lw</t>
  </si>
  <si>
    <t>SPL</t>
  </si>
  <si>
    <t>Lw =</t>
  </si>
  <si>
    <t>x (m)</t>
  </si>
  <si>
    <t>Lp(x)</t>
  </si>
  <si>
    <t>DL2 =</t>
  </si>
  <si>
    <t>OK</t>
  </si>
  <si>
    <t>Trovare la distanza  a cui Lp &lt;=</t>
  </si>
  <si>
    <t>d =</t>
  </si>
  <si>
    <t>20*log10(r) = Lw - Lp - 11</t>
  </si>
  <si>
    <t>r = 10^((Lw-Lp-11)/20)</t>
  </si>
  <si>
    <t>r =</t>
  </si>
  <si>
    <t>Sorgente puntiforme</t>
  </si>
  <si>
    <t>log10(r) = (Lw - Lp - 11)/20</t>
  </si>
  <si>
    <t>Campo cilindrico - propagazione con la distanza</t>
  </si>
  <si>
    <t>Lw' =</t>
  </si>
  <si>
    <t>dB/m</t>
  </si>
  <si>
    <t>Lp(x) = Lw' - 10*log10(x) - 6</t>
  </si>
  <si>
    <t>10*log10(x) = Lw' - Lp -6</t>
  </si>
  <si>
    <t>log10(x) = (Lw' - Lp -6)/10</t>
  </si>
  <si>
    <t>x =  10^((Lw' - Lp -6)/10)</t>
  </si>
  <si>
    <t xml:space="preserve">x =  </t>
  </si>
  <si>
    <t>Ponderazione A - analisi in frequenza</t>
  </si>
  <si>
    <t>f (Hz)</t>
  </si>
  <si>
    <t>Lp (dB)</t>
  </si>
  <si>
    <t>Calcolare Lptot lineare e pesato "A"</t>
  </si>
  <si>
    <t>N. banda</t>
  </si>
  <si>
    <t>Analisi in bande d'ottava</t>
  </si>
  <si>
    <t>Lptot = 10*log10(10^(Lp1/10)+10^(Lp2/10)+…+10^(Lp10/10))</t>
  </si>
  <si>
    <t>10^(Lp/10)</t>
  </si>
  <si>
    <t>Totale</t>
  </si>
  <si>
    <t>A-weight</t>
  </si>
  <si>
    <t>Lp (dBA)</t>
  </si>
  <si>
    <t>Schermature Antirumore</t>
  </si>
  <si>
    <t>d1 =</t>
  </si>
  <si>
    <t>d2 =</t>
  </si>
  <si>
    <t>hb =</t>
  </si>
  <si>
    <t>d = d1+d2 =</t>
  </si>
  <si>
    <t>A =</t>
  </si>
  <si>
    <t>Pitagora</t>
  </si>
  <si>
    <t>B =</t>
  </si>
  <si>
    <t>delta =</t>
  </si>
  <si>
    <t>N° di FRESNEL = 2*delta*f/c</t>
  </si>
  <si>
    <t>f =</t>
  </si>
  <si>
    <t>Hz</t>
  </si>
  <si>
    <t>c0 =</t>
  </si>
  <si>
    <t>m/s</t>
  </si>
  <si>
    <t>N =</t>
  </si>
  <si>
    <t>(numero puro)</t>
  </si>
  <si>
    <t>Formule di Maekawa</t>
  </si>
  <si>
    <r>
      <t>D</t>
    </r>
    <r>
      <rPr>
        <b/>
        <sz val="14"/>
        <color rgb="FF000000"/>
        <rFont val="Times New Roman"/>
        <family val="1"/>
      </rPr>
      <t>L</t>
    </r>
    <r>
      <rPr>
        <b/>
        <vertAlign val="subscript"/>
        <sz val="14"/>
        <color rgb="FF000000"/>
        <rFont val="Times New Roman"/>
        <family val="1"/>
      </rPr>
      <t>d</t>
    </r>
    <r>
      <rPr>
        <vertAlign val="subscript"/>
        <sz val="14"/>
        <color rgb="FF000000"/>
        <rFont val="Times New Roman"/>
        <family val="1"/>
      </rPr>
      <t xml:space="preserve"> </t>
    </r>
    <r>
      <rPr>
        <sz val="14"/>
        <color rgb="FF000000"/>
        <rFont val="Times New Roman"/>
        <family val="1"/>
      </rPr>
      <t xml:space="preserve">= 10 log (3+20 N)          </t>
    </r>
  </si>
  <si>
    <t>puntif.</t>
  </si>
  <si>
    <r>
      <t>D</t>
    </r>
    <r>
      <rPr>
        <b/>
        <sz val="14"/>
        <color rgb="FF000000"/>
        <rFont val="Times New Roman"/>
        <family val="1"/>
      </rPr>
      <t>Ld</t>
    </r>
    <r>
      <rPr>
        <sz val="14"/>
        <color rgb="FF000000"/>
        <rFont val="Times New Roman"/>
        <family val="1"/>
      </rPr>
      <t xml:space="preserve"> = 10 log (2+5.5 N)          </t>
    </r>
  </si>
  <si>
    <t>lineare</t>
  </si>
  <si>
    <t>DeltaL =</t>
  </si>
  <si>
    <t>Lp,0 =</t>
  </si>
  <si>
    <t>Lp,b1 =</t>
  </si>
  <si>
    <t>Lp,c,0 =</t>
  </si>
  <si>
    <t>Lp,c,b2 =</t>
  </si>
  <si>
    <t>Limite &lt;= 60 dB</t>
  </si>
  <si>
    <t>r</t>
  </si>
  <si>
    <t>d</t>
  </si>
  <si>
    <t>hr</t>
  </si>
  <si>
    <t>Caso 1 - suolo riflettente</t>
  </si>
  <si>
    <t>hr =</t>
  </si>
  <si>
    <t>Lp = Lw - 20*log10(r) -11 +10*log10(Q)</t>
  </si>
  <si>
    <t xml:space="preserve">Lp = </t>
  </si>
  <si>
    <t>dB(A)</t>
  </si>
  <si>
    <t>Caso 1 - suolo parzialmente riflettente</t>
  </si>
  <si>
    <t>alfa =</t>
  </si>
  <si>
    <t>hs</t>
  </si>
  <si>
    <t xml:space="preserve">Lp,dir = </t>
  </si>
  <si>
    <t>S'</t>
  </si>
  <si>
    <t>hr-hs</t>
  </si>
  <si>
    <t>hr+hs</t>
  </si>
  <si>
    <t>rd</t>
  </si>
  <si>
    <t>rr</t>
  </si>
  <si>
    <t>rd =</t>
  </si>
  <si>
    <t>hs =</t>
  </si>
  <si>
    <t>rr =</t>
  </si>
  <si>
    <t>Lp,dir = Lw - 20*log10(rd) -11</t>
  </si>
  <si>
    <t xml:space="preserve">Lp,rif = </t>
  </si>
  <si>
    <t>Lp,rif = Lw - 20*log10(rr) -11+10*log10(1-alfa)</t>
  </si>
  <si>
    <t>Lp,tot = 10*log10(10^(Lp,dir/10)+10^(Lp,rif/10))</t>
  </si>
  <si>
    <t xml:space="preserve">Lp,tot = </t>
  </si>
  <si>
    <t>Effetto suolo (max +3dB)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</si>
</sst>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Symbol"/>
      <family val="1"/>
      <charset val="2"/>
    </font>
    <font>
      <b/>
      <sz val="14"/>
      <color rgb="FF000000"/>
      <name val="Times New Roman"/>
      <family val="1"/>
    </font>
    <font>
      <b/>
      <vertAlign val="subscript"/>
      <sz val="14"/>
      <color rgb="FF000000"/>
      <name val="Times New Roman"/>
      <family val="1"/>
    </font>
    <font>
      <vertAlign val="subscript"/>
      <sz val="14"/>
      <color rgb="FF000000"/>
      <name val="Times New Roman"/>
      <family val="1"/>
    </font>
    <font>
      <sz val="14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right"/>
    </xf>
    <xf numFmtId="164" fontId="0" fillId="0" borderId="0" xfId="0" applyNumberFormat="1"/>
    <xf numFmtId="0" fontId="0" fillId="0" borderId="0" xfId="0" quotePrefix="1"/>
    <xf numFmtId="0" fontId="2" fillId="0" borderId="0" xfId="0" applyFont="1"/>
    <xf numFmtId="0" fontId="0" fillId="0" borderId="0" xfId="0" applyAlignment="1">
      <alignment horizontal="center"/>
    </xf>
    <xf numFmtId="164" fontId="0" fillId="2" borderId="0" xfId="0" applyNumberFormat="1" applyFill="1"/>
    <xf numFmtId="0" fontId="0" fillId="3" borderId="0" xfId="0" applyFill="1"/>
    <xf numFmtId="164" fontId="0" fillId="3" borderId="0" xfId="0" applyNumberFormat="1" applyFill="1"/>
    <xf numFmtId="0" fontId="0" fillId="2" borderId="0" xfId="0" applyFill="1"/>
    <xf numFmtId="164" fontId="2" fillId="0" borderId="0" xfId="0" applyNumberFormat="1" applyFont="1"/>
    <xf numFmtId="164" fontId="2" fillId="2" borderId="0" xfId="0" applyNumberFormat="1" applyFont="1" applyFill="1"/>
    <xf numFmtId="0" fontId="3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Decadimento livello sonoro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880314960629925"/>
          <c:y val="0.17171296296296296"/>
          <c:w val="0.78164129483814515"/>
          <c:h val="0.62271617089530473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'Campo Sferico'!$A$7:$A$106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xVal>
          <c:yVal>
            <c:numRef>
              <c:f>'Campo Sferico'!$B$7:$B$106</c:f>
              <c:numCache>
                <c:formatCode>0.0</c:formatCode>
                <c:ptCount val="100"/>
                <c:pt idx="0">
                  <c:v>89</c:v>
                </c:pt>
                <c:pt idx="1">
                  <c:v>82.979400086720375</c:v>
                </c:pt>
                <c:pt idx="2">
                  <c:v>79.457574905606748</c:v>
                </c:pt>
                <c:pt idx="3">
                  <c:v>76.95880017344075</c:v>
                </c:pt>
                <c:pt idx="4">
                  <c:v>75.020599913279625</c:v>
                </c:pt>
                <c:pt idx="5">
                  <c:v>73.436974992327123</c:v>
                </c:pt>
                <c:pt idx="6">
                  <c:v>72.098039199714862</c:v>
                </c:pt>
                <c:pt idx="7">
                  <c:v>70.938200260161125</c:v>
                </c:pt>
                <c:pt idx="8">
                  <c:v>69.915149811213496</c:v>
                </c:pt>
                <c:pt idx="9">
                  <c:v>69</c:v>
                </c:pt>
                <c:pt idx="10">
                  <c:v>68.172146296835493</c:v>
                </c:pt>
                <c:pt idx="11">
                  <c:v>67.416375079047498</c:v>
                </c:pt>
                <c:pt idx="12">
                  <c:v>66.721132953863261</c:v>
                </c:pt>
                <c:pt idx="13">
                  <c:v>66.077439286435236</c:v>
                </c:pt>
                <c:pt idx="14">
                  <c:v>65.478174818886373</c:v>
                </c:pt>
                <c:pt idx="15">
                  <c:v>64.9176003468815</c:v>
                </c:pt>
                <c:pt idx="16">
                  <c:v>64.391021572434525</c:v>
                </c:pt>
                <c:pt idx="17">
                  <c:v>63.894549897933871</c:v>
                </c:pt>
                <c:pt idx="18">
                  <c:v>63.424927980943423</c:v>
                </c:pt>
                <c:pt idx="19">
                  <c:v>62.979400086720375</c:v>
                </c:pt>
                <c:pt idx="20">
                  <c:v>62.555614105321609</c:v>
                </c:pt>
                <c:pt idx="21">
                  <c:v>62.151546383555882</c:v>
                </c:pt>
                <c:pt idx="22">
                  <c:v>61.765443279648139</c:v>
                </c:pt>
                <c:pt idx="23">
                  <c:v>61.395775165767873</c:v>
                </c:pt>
                <c:pt idx="24">
                  <c:v>61.04119982655925</c:v>
                </c:pt>
                <c:pt idx="25">
                  <c:v>60.700533040583636</c:v>
                </c:pt>
                <c:pt idx="26">
                  <c:v>60.372724716820244</c:v>
                </c:pt>
                <c:pt idx="27">
                  <c:v>60.056839373155611</c:v>
                </c:pt>
                <c:pt idx="28">
                  <c:v>59.75204004202088</c:v>
                </c:pt>
                <c:pt idx="29">
                  <c:v>59.457574905606748</c:v>
                </c:pt>
                <c:pt idx="30">
                  <c:v>59.172766123314545</c:v>
                </c:pt>
                <c:pt idx="31">
                  <c:v>58.897000433601875</c:v>
                </c:pt>
                <c:pt idx="32">
                  <c:v>58.629721202442255</c:v>
                </c:pt>
                <c:pt idx="33">
                  <c:v>58.3704216591549</c:v>
                </c:pt>
                <c:pt idx="34">
                  <c:v>58.118639112994487</c:v>
                </c:pt>
                <c:pt idx="35">
                  <c:v>57.873949984654246</c:v>
                </c:pt>
                <c:pt idx="36">
                  <c:v>57.6359655186601</c:v>
                </c:pt>
                <c:pt idx="37">
                  <c:v>57.404328067663798</c:v>
                </c:pt>
                <c:pt idx="38">
                  <c:v>57.178707859470023</c:v>
                </c:pt>
                <c:pt idx="39">
                  <c:v>56.95880017344075</c:v>
                </c:pt>
                <c:pt idx="40">
                  <c:v>56.744322865605284</c:v>
                </c:pt>
                <c:pt idx="41">
                  <c:v>56.535014192041984</c:v>
                </c:pt>
                <c:pt idx="42">
                  <c:v>56.33063088840828</c:v>
                </c:pt>
                <c:pt idx="43">
                  <c:v>56.130946470276257</c:v>
                </c:pt>
                <c:pt idx="44">
                  <c:v>55.935749724493121</c:v>
                </c:pt>
                <c:pt idx="45">
                  <c:v>55.744843366368514</c:v>
                </c:pt>
                <c:pt idx="46">
                  <c:v>55.558042841285641</c:v>
                </c:pt>
                <c:pt idx="47">
                  <c:v>55.375175252488248</c:v>
                </c:pt>
                <c:pt idx="48">
                  <c:v>55.196078399429723</c:v>
                </c:pt>
                <c:pt idx="49">
                  <c:v>55.020599913279625</c:v>
                </c:pt>
                <c:pt idx="50">
                  <c:v>54.848596478041273</c:v>
                </c:pt>
                <c:pt idx="51">
                  <c:v>54.679933127304025</c:v>
                </c:pt>
                <c:pt idx="52">
                  <c:v>54.51448260798422</c:v>
                </c:pt>
                <c:pt idx="53">
                  <c:v>54.352124803540619</c:v>
                </c:pt>
                <c:pt idx="54">
                  <c:v>54.192746210115132</c:v>
                </c:pt>
                <c:pt idx="55">
                  <c:v>54.036239459875986</c:v>
                </c:pt>
                <c:pt idx="56">
                  <c:v>53.882502886550171</c:v>
                </c:pt>
                <c:pt idx="57">
                  <c:v>53.731440128741255</c:v>
                </c:pt>
                <c:pt idx="58">
                  <c:v>53.582959767157121</c:v>
                </c:pt>
                <c:pt idx="59">
                  <c:v>53.436974992327123</c:v>
                </c:pt>
                <c:pt idx="60">
                  <c:v>53.293403299784657</c:v>
                </c:pt>
                <c:pt idx="61">
                  <c:v>53.15216621003492</c:v>
                </c:pt>
                <c:pt idx="62">
                  <c:v>53.013189010928357</c:v>
                </c:pt>
                <c:pt idx="63">
                  <c:v>52.876400520322257</c:v>
                </c:pt>
                <c:pt idx="64">
                  <c:v>52.741732867142893</c:v>
                </c:pt>
                <c:pt idx="65">
                  <c:v>52.609121289162623</c:v>
                </c:pt>
                <c:pt idx="66">
                  <c:v>52.478503945983469</c:v>
                </c:pt>
                <c:pt idx="67">
                  <c:v>52.349821745875275</c:v>
                </c:pt>
                <c:pt idx="68">
                  <c:v>52.223018185254894</c:v>
                </c:pt>
                <c:pt idx="69">
                  <c:v>52.098039199714862</c:v>
                </c:pt>
                <c:pt idx="70">
                  <c:v>51.974833025618494</c:v>
                </c:pt>
                <c:pt idx="71">
                  <c:v>51.853350071374628</c:v>
                </c:pt>
                <c:pt idx="72">
                  <c:v>51.733542797590886</c:v>
                </c:pt>
                <c:pt idx="73">
                  <c:v>51.615365605380475</c:v>
                </c:pt>
                <c:pt idx="74">
                  <c:v>51.498774732165998</c:v>
                </c:pt>
                <c:pt idx="75">
                  <c:v>51.383728154384173</c:v>
                </c:pt>
                <c:pt idx="76">
                  <c:v>51.270185496550361</c:v>
                </c:pt>
                <c:pt idx="77">
                  <c:v>51.158107946190391</c:v>
                </c:pt>
                <c:pt idx="78">
                  <c:v>51.047458174191171</c:v>
                </c:pt>
                <c:pt idx="79">
                  <c:v>50.938200260161132</c:v>
                </c:pt>
                <c:pt idx="80">
                  <c:v>50.830299622427006</c:v>
                </c:pt>
                <c:pt idx="81">
                  <c:v>50.723722952325666</c:v>
                </c:pt>
                <c:pt idx="82">
                  <c:v>50.618438152478518</c:v>
                </c:pt>
                <c:pt idx="83">
                  <c:v>50.514414278762366</c:v>
                </c:pt>
                <c:pt idx="84">
                  <c:v>50.41162148571415</c:v>
                </c:pt>
                <c:pt idx="85">
                  <c:v>50.310030975128647</c:v>
                </c:pt>
                <c:pt idx="86">
                  <c:v>50.209614947627628</c:v>
                </c:pt>
                <c:pt idx="87">
                  <c:v>50.110346556996625</c:v>
                </c:pt>
                <c:pt idx="88">
                  <c:v>50.012199867101742</c:v>
                </c:pt>
                <c:pt idx="89">
                  <c:v>49.915149811213503</c:v>
                </c:pt>
                <c:pt idx="90">
                  <c:v>49.81917215357813</c:v>
                </c:pt>
                <c:pt idx="91">
                  <c:v>49.724243453088896</c:v>
                </c:pt>
                <c:pt idx="92">
                  <c:v>49.630341028921301</c:v>
                </c:pt>
                <c:pt idx="93">
                  <c:v>49.53744292800603</c:v>
                </c:pt>
                <c:pt idx="94">
                  <c:v>49.445527894223041</c:v>
                </c:pt>
                <c:pt idx="95">
                  <c:v>49.35457533920863</c:v>
                </c:pt>
                <c:pt idx="96">
                  <c:v>49.264565314675103</c:v>
                </c:pt>
                <c:pt idx="97">
                  <c:v>49.175478486150105</c:v>
                </c:pt>
                <c:pt idx="98">
                  <c:v>49.087296108049003</c:v>
                </c:pt>
                <c:pt idx="99">
                  <c:v>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9F-4948-AC56-2780555411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9285768"/>
        <c:axId val="455768952"/>
      </c:scatterChart>
      <c:valAx>
        <c:axId val="459285768"/>
        <c:scaling>
          <c:logBase val="2"/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Distanza in m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5768952"/>
        <c:crosses val="autoZero"/>
        <c:crossBetween val="midCat"/>
      </c:valAx>
      <c:valAx>
        <c:axId val="455768952"/>
        <c:scaling>
          <c:orientation val="minMax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Lp</a:t>
                </a:r>
                <a:r>
                  <a:rPr lang="en-GB" baseline="0"/>
                  <a:t> (dB)</a:t>
                </a:r>
              </a:p>
              <a:p>
                <a:pPr>
                  <a:defRPr/>
                </a:pPr>
                <a:endParaRPr lang="en-GB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92857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Cilindrico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'Campo cilindrico'!$A$16:$A$115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xVal>
          <c:yVal>
            <c:numRef>
              <c:f>'Campo cilindrico'!$B$16:$B$115</c:f>
              <c:numCache>
                <c:formatCode>0.0</c:formatCode>
                <c:ptCount val="100"/>
                <c:pt idx="0">
                  <c:v>89</c:v>
                </c:pt>
                <c:pt idx="1">
                  <c:v>85.989700043360187</c:v>
                </c:pt>
                <c:pt idx="2">
                  <c:v>84.228787452803374</c:v>
                </c:pt>
                <c:pt idx="3">
                  <c:v>82.979400086720375</c:v>
                </c:pt>
                <c:pt idx="4">
                  <c:v>82.010299956639813</c:v>
                </c:pt>
                <c:pt idx="5">
                  <c:v>81.218487496163561</c:v>
                </c:pt>
                <c:pt idx="6">
                  <c:v>80.549019599857431</c:v>
                </c:pt>
                <c:pt idx="7">
                  <c:v>79.969100130080562</c:v>
                </c:pt>
                <c:pt idx="8">
                  <c:v>79.457574905606748</c:v>
                </c:pt>
                <c:pt idx="9">
                  <c:v>79</c:v>
                </c:pt>
                <c:pt idx="10">
                  <c:v>78.586073148417753</c:v>
                </c:pt>
                <c:pt idx="11">
                  <c:v>78.208187539523749</c:v>
                </c:pt>
                <c:pt idx="12">
                  <c:v>77.860566476931638</c:v>
                </c:pt>
                <c:pt idx="13">
                  <c:v>77.538719643217618</c:v>
                </c:pt>
                <c:pt idx="14">
                  <c:v>77.239087409443187</c:v>
                </c:pt>
                <c:pt idx="15">
                  <c:v>76.95880017344075</c:v>
                </c:pt>
                <c:pt idx="16">
                  <c:v>76.695510786217255</c:v>
                </c:pt>
                <c:pt idx="17">
                  <c:v>76.447274948966935</c:v>
                </c:pt>
                <c:pt idx="18">
                  <c:v>76.212463990471718</c:v>
                </c:pt>
                <c:pt idx="19">
                  <c:v>75.989700043360187</c:v>
                </c:pt>
                <c:pt idx="20">
                  <c:v>75.777807052660805</c:v>
                </c:pt>
                <c:pt idx="21">
                  <c:v>75.575773191777941</c:v>
                </c:pt>
                <c:pt idx="22">
                  <c:v>75.382721639824069</c:v>
                </c:pt>
                <c:pt idx="23">
                  <c:v>75.197887582883936</c:v>
                </c:pt>
                <c:pt idx="24">
                  <c:v>75.020599913279625</c:v>
                </c:pt>
                <c:pt idx="25">
                  <c:v>74.850266520291825</c:v>
                </c:pt>
                <c:pt idx="26">
                  <c:v>74.686362358410122</c:v>
                </c:pt>
                <c:pt idx="27">
                  <c:v>74.528419686577806</c:v>
                </c:pt>
                <c:pt idx="28">
                  <c:v>74.376020021010447</c:v>
                </c:pt>
                <c:pt idx="29">
                  <c:v>74.228787452803374</c:v>
                </c:pt>
                <c:pt idx="30">
                  <c:v>74.086383061657273</c:v>
                </c:pt>
                <c:pt idx="31">
                  <c:v>73.948500216800937</c:v>
                </c:pt>
                <c:pt idx="32">
                  <c:v>73.814860601221127</c:v>
                </c:pt>
                <c:pt idx="33">
                  <c:v>73.685210829577443</c:v>
                </c:pt>
                <c:pt idx="34">
                  <c:v>73.559319556497243</c:v>
                </c:pt>
                <c:pt idx="35">
                  <c:v>73.436974992327123</c:v>
                </c:pt>
                <c:pt idx="36">
                  <c:v>73.31798275933005</c:v>
                </c:pt>
                <c:pt idx="37">
                  <c:v>73.202164033831906</c:v>
                </c:pt>
                <c:pt idx="38">
                  <c:v>73.089353929735012</c:v>
                </c:pt>
                <c:pt idx="39">
                  <c:v>72.979400086720375</c:v>
                </c:pt>
                <c:pt idx="40">
                  <c:v>72.872161432802642</c:v>
                </c:pt>
                <c:pt idx="41">
                  <c:v>72.767507096020992</c:v>
                </c:pt>
                <c:pt idx="42">
                  <c:v>72.66531544420414</c:v>
                </c:pt>
                <c:pt idx="43">
                  <c:v>72.565473235138128</c:v>
                </c:pt>
                <c:pt idx="44">
                  <c:v>72.46787486224656</c:v>
                </c:pt>
                <c:pt idx="45">
                  <c:v>72.372421683184257</c:v>
                </c:pt>
                <c:pt idx="46">
                  <c:v>72.27902142064282</c:v>
                </c:pt>
                <c:pt idx="47">
                  <c:v>72.187587626244124</c:v>
                </c:pt>
                <c:pt idx="48">
                  <c:v>72.098039199714862</c:v>
                </c:pt>
                <c:pt idx="49">
                  <c:v>72.010299956639813</c:v>
                </c:pt>
                <c:pt idx="50">
                  <c:v>71.924298239020629</c:v>
                </c:pt>
                <c:pt idx="51">
                  <c:v>71.839966563652013</c:v>
                </c:pt>
                <c:pt idx="52">
                  <c:v>71.757241303992117</c:v>
                </c:pt>
                <c:pt idx="53">
                  <c:v>71.676062401770309</c:v>
                </c:pt>
                <c:pt idx="54">
                  <c:v>71.596373105057566</c:v>
                </c:pt>
                <c:pt idx="55">
                  <c:v>71.518119729937993</c:v>
                </c:pt>
                <c:pt idx="56">
                  <c:v>71.441251443275092</c:v>
                </c:pt>
                <c:pt idx="57">
                  <c:v>71.365720064370635</c:v>
                </c:pt>
                <c:pt idx="58">
                  <c:v>71.29147988357856</c:v>
                </c:pt>
                <c:pt idx="59">
                  <c:v>71.218487496163561</c:v>
                </c:pt>
                <c:pt idx="60">
                  <c:v>71.146701649892321</c:v>
                </c:pt>
                <c:pt idx="61">
                  <c:v>71.07608310501746</c:v>
                </c:pt>
                <c:pt idx="62">
                  <c:v>71.006594505464179</c:v>
                </c:pt>
                <c:pt idx="63">
                  <c:v>70.938200260161125</c:v>
                </c:pt>
                <c:pt idx="64">
                  <c:v>70.87086643357145</c:v>
                </c:pt>
                <c:pt idx="65">
                  <c:v>70.804560644581315</c:v>
                </c:pt>
                <c:pt idx="66">
                  <c:v>70.739251972991738</c:v>
                </c:pt>
                <c:pt idx="67">
                  <c:v>70.67491087293763</c:v>
                </c:pt>
                <c:pt idx="68">
                  <c:v>70.611509092627443</c:v>
                </c:pt>
                <c:pt idx="69">
                  <c:v>70.549019599857431</c:v>
                </c:pt>
                <c:pt idx="70">
                  <c:v>70.487416512809247</c:v>
                </c:pt>
                <c:pt idx="71">
                  <c:v>70.42667503568731</c:v>
                </c:pt>
                <c:pt idx="72">
                  <c:v>70.366771398795436</c:v>
                </c:pt>
                <c:pt idx="73">
                  <c:v>70.307682802690238</c:v>
                </c:pt>
                <c:pt idx="74">
                  <c:v>70.249387366082999</c:v>
                </c:pt>
                <c:pt idx="75">
                  <c:v>70.191864077192093</c:v>
                </c:pt>
                <c:pt idx="76">
                  <c:v>70.135092748275184</c:v>
                </c:pt>
                <c:pt idx="77">
                  <c:v>70.079053973095199</c:v>
                </c:pt>
                <c:pt idx="78">
                  <c:v>70.023729087095589</c:v>
                </c:pt>
                <c:pt idx="79">
                  <c:v>69.969100130080562</c:v>
                </c:pt>
                <c:pt idx="80">
                  <c:v>69.915149811213496</c:v>
                </c:pt>
                <c:pt idx="81">
                  <c:v>69.861861476162829</c:v>
                </c:pt>
                <c:pt idx="82">
                  <c:v>69.809219076239259</c:v>
                </c:pt>
                <c:pt idx="83">
                  <c:v>69.75720713938118</c:v>
                </c:pt>
                <c:pt idx="84">
                  <c:v>69.705810742857068</c:v>
                </c:pt>
                <c:pt idx="85">
                  <c:v>69.655015487564327</c:v>
                </c:pt>
                <c:pt idx="86">
                  <c:v>69.604807473813821</c:v>
                </c:pt>
                <c:pt idx="87">
                  <c:v>69.555173278498316</c:v>
                </c:pt>
                <c:pt idx="88">
                  <c:v>69.506099933550871</c:v>
                </c:pt>
                <c:pt idx="89">
                  <c:v>69.457574905606748</c:v>
                </c:pt>
                <c:pt idx="90">
                  <c:v>69.409586076789068</c:v>
                </c:pt>
                <c:pt idx="91">
                  <c:v>69.362121726544444</c:v>
                </c:pt>
                <c:pt idx="92">
                  <c:v>69.315170514460647</c:v>
                </c:pt>
                <c:pt idx="93">
                  <c:v>69.268721464003022</c:v>
                </c:pt>
                <c:pt idx="94">
                  <c:v>69.222763947111517</c:v>
                </c:pt>
                <c:pt idx="95">
                  <c:v>69.177287669604311</c:v>
                </c:pt>
                <c:pt idx="96">
                  <c:v>69.132282657337555</c:v>
                </c:pt>
                <c:pt idx="97">
                  <c:v>69.087739243075049</c:v>
                </c:pt>
                <c:pt idx="98">
                  <c:v>69.043648054024501</c:v>
                </c:pt>
                <c:pt idx="99">
                  <c:v>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DF9-415B-BF74-3640EB35439E}"/>
            </c:ext>
          </c:extLst>
        </c:ser>
        <c:ser>
          <c:idx val="1"/>
          <c:order val="1"/>
          <c:tx>
            <c:v>Sferico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'Campo Sferico'!$A$7:$A$106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xVal>
          <c:yVal>
            <c:numRef>
              <c:f>'Campo Sferico'!$B$7:$B$106</c:f>
              <c:numCache>
                <c:formatCode>0.0</c:formatCode>
                <c:ptCount val="100"/>
                <c:pt idx="0">
                  <c:v>89</c:v>
                </c:pt>
                <c:pt idx="1">
                  <c:v>82.979400086720375</c:v>
                </c:pt>
                <c:pt idx="2">
                  <c:v>79.457574905606748</c:v>
                </c:pt>
                <c:pt idx="3">
                  <c:v>76.95880017344075</c:v>
                </c:pt>
                <c:pt idx="4">
                  <c:v>75.020599913279625</c:v>
                </c:pt>
                <c:pt idx="5">
                  <c:v>73.436974992327123</c:v>
                </c:pt>
                <c:pt idx="6">
                  <c:v>72.098039199714862</c:v>
                </c:pt>
                <c:pt idx="7">
                  <c:v>70.938200260161125</c:v>
                </c:pt>
                <c:pt idx="8">
                  <c:v>69.915149811213496</c:v>
                </c:pt>
                <c:pt idx="9">
                  <c:v>69</c:v>
                </c:pt>
                <c:pt idx="10">
                  <c:v>68.172146296835493</c:v>
                </c:pt>
                <c:pt idx="11">
                  <c:v>67.416375079047498</c:v>
                </c:pt>
                <c:pt idx="12">
                  <c:v>66.721132953863261</c:v>
                </c:pt>
                <c:pt idx="13">
                  <c:v>66.077439286435236</c:v>
                </c:pt>
                <c:pt idx="14">
                  <c:v>65.478174818886373</c:v>
                </c:pt>
                <c:pt idx="15">
                  <c:v>64.9176003468815</c:v>
                </c:pt>
                <c:pt idx="16">
                  <c:v>64.391021572434525</c:v>
                </c:pt>
                <c:pt idx="17">
                  <c:v>63.894549897933871</c:v>
                </c:pt>
                <c:pt idx="18">
                  <c:v>63.424927980943423</c:v>
                </c:pt>
                <c:pt idx="19">
                  <c:v>62.979400086720375</c:v>
                </c:pt>
                <c:pt idx="20">
                  <c:v>62.555614105321609</c:v>
                </c:pt>
                <c:pt idx="21">
                  <c:v>62.151546383555882</c:v>
                </c:pt>
                <c:pt idx="22">
                  <c:v>61.765443279648139</c:v>
                </c:pt>
                <c:pt idx="23">
                  <c:v>61.395775165767873</c:v>
                </c:pt>
                <c:pt idx="24">
                  <c:v>61.04119982655925</c:v>
                </c:pt>
                <c:pt idx="25">
                  <c:v>60.700533040583636</c:v>
                </c:pt>
                <c:pt idx="26">
                  <c:v>60.372724716820244</c:v>
                </c:pt>
                <c:pt idx="27">
                  <c:v>60.056839373155611</c:v>
                </c:pt>
                <c:pt idx="28">
                  <c:v>59.75204004202088</c:v>
                </c:pt>
                <c:pt idx="29">
                  <c:v>59.457574905606748</c:v>
                </c:pt>
                <c:pt idx="30">
                  <c:v>59.172766123314545</c:v>
                </c:pt>
                <c:pt idx="31">
                  <c:v>58.897000433601875</c:v>
                </c:pt>
                <c:pt idx="32">
                  <c:v>58.629721202442255</c:v>
                </c:pt>
                <c:pt idx="33">
                  <c:v>58.3704216591549</c:v>
                </c:pt>
                <c:pt idx="34">
                  <c:v>58.118639112994487</c:v>
                </c:pt>
                <c:pt idx="35">
                  <c:v>57.873949984654246</c:v>
                </c:pt>
                <c:pt idx="36">
                  <c:v>57.6359655186601</c:v>
                </c:pt>
                <c:pt idx="37">
                  <c:v>57.404328067663798</c:v>
                </c:pt>
                <c:pt idx="38">
                  <c:v>57.178707859470023</c:v>
                </c:pt>
                <c:pt idx="39">
                  <c:v>56.95880017344075</c:v>
                </c:pt>
                <c:pt idx="40">
                  <c:v>56.744322865605284</c:v>
                </c:pt>
                <c:pt idx="41">
                  <c:v>56.535014192041984</c:v>
                </c:pt>
                <c:pt idx="42">
                  <c:v>56.33063088840828</c:v>
                </c:pt>
                <c:pt idx="43">
                  <c:v>56.130946470276257</c:v>
                </c:pt>
                <c:pt idx="44">
                  <c:v>55.935749724493121</c:v>
                </c:pt>
                <c:pt idx="45">
                  <c:v>55.744843366368514</c:v>
                </c:pt>
                <c:pt idx="46">
                  <c:v>55.558042841285641</c:v>
                </c:pt>
                <c:pt idx="47">
                  <c:v>55.375175252488248</c:v>
                </c:pt>
                <c:pt idx="48">
                  <c:v>55.196078399429723</c:v>
                </c:pt>
                <c:pt idx="49">
                  <c:v>55.020599913279625</c:v>
                </c:pt>
                <c:pt idx="50">
                  <c:v>54.848596478041273</c:v>
                </c:pt>
                <c:pt idx="51">
                  <c:v>54.679933127304025</c:v>
                </c:pt>
                <c:pt idx="52">
                  <c:v>54.51448260798422</c:v>
                </c:pt>
                <c:pt idx="53">
                  <c:v>54.352124803540619</c:v>
                </c:pt>
                <c:pt idx="54">
                  <c:v>54.192746210115132</c:v>
                </c:pt>
                <c:pt idx="55">
                  <c:v>54.036239459875986</c:v>
                </c:pt>
                <c:pt idx="56">
                  <c:v>53.882502886550171</c:v>
                </c:pt>
                <c:pt idx="57">
                  <c:v>53.731440128741255</c:v>
                </c:pt>
                <c:pt idx="58">
                  <c:v>53.582959767157121</c:v>
                </c:pt>
                <c:pt idx="59">
                  <c:v>53.436974992327123</c:v>
                </c:pt>
                <c:pt idx="60">
                  <c:v>53.293403299784657</c:v>
                </c:pt>
                <c:pt idx="61">
                  <c:v>53.15216621003492</c:v>
                </c:pt>
                <c:pt idx="62">
                  <c:v>53.013189010928357</c:v>
                </c:pt>
                <c:pt idx="63">
                  <c:v>52.876400520322257</c:v>
                </c:pt>
                <c:pt idx="64">
                  <c:v>52.741732867142893</c:v>
                </c:pt>
                <c:pt idx="65">
                  <c:v>52.609121289162623</c:v>
                </c:pt>
                <c:pt idx="66">
                  <c:v>52.478503945983469</c:v>
                </c:pt>
                <c:pt idx="67">
                  <c:v>52.349821745875275</c:v>
                </c:pt>
                <c:pt idx="68">
                  <c:v>52.223018185254894</c:v>
                </c:pt>
                <c:pt idx="69">
                  <c:v>52.098039199714862</c:v>
                </c:pt>
                <c:pt idx="70">
                  <c:v>51.974833025618494</c:v>
                </c:pt>
                <c:pt idx="71">
                  <c:v>51.853350071374628</c:v>
                </c:pt>
                <c:pt idx="72">
                  <c:v>51.733542797590886</c:v>
                </c:pt>
                <c:pt idx="73">
                  <c:v>51.615365605380475</c:v>
                </c:pt>
                <c:pt idx="74">
                  <c:v>51.498774732165998</c:v>
                </c:pt>
                <c:pt idx="75">
                  <c:v>51.383728154384173</c:v>
                </c:pt>
                <c:pt idx="76">
                  <c:v>51.270185496550361</c:v>
                </c:pt>
                <c:pt idx="77">
                  <c:v>51.158107946190391</c:v>
                </c:pt>
                <c:pt idx="78">
                  <c:v>51.047458174191171</c:v>
                </c:pt>
                <c:pt idx="79">
                  <c:v>50.938200260161132</c:v>
                </c:pt>
                <c:pt idx="80">
                  <c:v>50.830299622427006</c:v>
                </c:pt>
                <c:pt idx="81">
                  <c:v>50.723722952325666</c:v>
                </c:pt>
                <c:pt idx="82">
                  <c:v>50.618438152478518</c:v>
                </c:pt>
                <c:pt idx="83">
                  <c:v>50.514414278762366</c:v>
                </c:pt>
                <c:pt idx="84">
                  <c:v>50.41162148571415</c:v>
                </c:pt>
                <c:pt idx="85">
                  <c:v>50.310030975128647</c:v>
                </c:pt>
                <c:pt idx="86">
                  <c:v>50.209614947627628</c:v>
                </c:pt>
                <c:pt idx="87">
                  <c:v>50.110346556996625</c:v>
                </c:pt>
                <c:pt idx="88">
                  <c:v>50.012199867101742</c:v>
                </c:pt>
                <c:pt idx="89">
                  <c:v>49.915149811213503</c:v>
                </c:pt>
                <c:pt idx="90">
                  <c:v>49.81917215357813</c:v>
                </c:pt>
                <c:pt idx="91">
                  <c:v>49.724243453088896</c:v>
                </c:pt>
                <c:pt idx="92">
                  <c:v>49.630341028921301</c:v>
                </c:pt>
                <c:pt idx="93">
                  <c:v>49.53744292800603</c:v>
                </c:pt>
                <c:pt idx="94">
                  <c:v>49.445527894223041</c:v>
                </c:pt>
                <c:pt idx="95">
                  <c:v>49.35457533920863</c:v>
                </c:pt>
                <c:pt idx="96">
                  <c:v>49.264565314675103</c:v>
                </c:pt>
                <c:pt idx="97">
                  <c:v>49.175478486150105</c:v>
                </c:pt>
                <c:pt idx="98">
                  <c:v>49.087296108049003</c:v>
                </c:pt>
                <c:pt idx="99">
                  <c:v>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DF9-415B-BF74-3640EB3543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4527864"/>
        <c:axId val="454531144"/>
      </c:scatterChart>
      <c:valAx>
        <c:axId val="454527864"/>
        <c:scaling>
          <c:logBase val="2"/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distanza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531144"/>
        <c:crosses val="autoZero"/>
        <c:crossBetween val="midCat"/>
      </c:valAx>
      <c:valAx>
        <c:axId val="454531144"/>
        <c:scaling>
          <c:orientation val="minMax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Lp (dB)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5278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179808</xdr:colOff>
      <xdr:row>4</xdr:row>
      <xdr:rowOff>102054</xdr:rowOff>
    </xdr:from>
    <xdr:to>
      <xdr:col>9</xdr:col>
      <xdr:colOff>311020</xdr:colOff>
      <xdr:row>5</xdr:row>
      <xdr:rowOff>58317</xdr:rowOff>
    </xdr:to>
    <xdr:sp macro="" textlink="">
      <xdr:nvSpPr>
        <xdr:cNvPr id="2" name="Oval 1"/>
        <xdr:cNvSpPr/>
      </xdr:nvSpPr>
      <xdr:spPr>
        <a:xfrm>
          <a:off x="5646964" y="860166"/>
          <a:ext cx="131212" cy="145791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6</xdr:col>
      <xdr:colOff>458560</xdr:colOff>
      <xdr:row>0</xdr:row>
      <xdr:rowOff>60066</xdr:rowOff>
    </xdr:from>
    <xdr:to>
      <xdr:col>6</xdr:col>
      <xdr:colOff>589772</xdr:colOff>
      <xdr:row>1</xdr:row>
      <xdr:rowOff>16329</xdr:rowOff>
    </xdr:to>
    <xdr:sp macro="" textlink="">
      <xdr:nvSpPr>
        <xdr:cNvPr id="3" name="Oval 2"/>
        <xdr:cNvSpPr/>
      </xdr:nvSpPr>
      <xdr:spPr>
        <a:xfrm>
          <a:off x="4103330" y="60066"/>
          <a:ext cx="131212" cy="145791"/>
        </a:xfrm>
        <a:prstGeom prst="ellipse">
          <a:avLst/>
        </a:prstGeom>
        <a:solidFill>
          <a:srgbClr val="FFC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</xdr:col>
      <xdr:colOff>484608</xdr:colOff>
      <xdr:row>0</xdr:row>
      <xdr:rowOff>61815</xdr:rowOff>
    </xdr:from>
    <xdr:to>
      <xdr:col>10</xdr:col>
      <xdr:colOff>8359</xdr:colOff>
      <xdr:row>1</xdr:row>
      <xdr:rowOff>18078</xdr:rowOff>
    </xdr:to>
    <xdr:sp macro="" textlink="">
      <xdr:nvSpPr>
        <xdr:cNvPr id="4" name="Oval 3"/>
        <xdr:cNvSpPr/>
      </xdr:nvSpPr>
      <xdr:spPr>
        <a:xfrm>
          <a:off x="5951764" y="61815"/>
          <a:ext cx="131212" cy="145791"/>
        </a:xfrm>
        <a:prstGeom prst="ellipse">
          <a:avLst/>
        </a:prstGeom>
        <a:solidFill>
          <a:srgbClr val="FFC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6</xdr:col>
      <xdr:colOff>570556</xdr:colOff>
      <xdr:row>0</xdr:row>
      <xdr:rowOff>184506</xdr:rowOff>
    </xdr:from>
    <xdr:to>
      <xdr:col>9</xdr:col>
      <xdr:colOff>199024</xdr:colOff>
      <xdr:row>4</xdr:row>
      <xdr:rowOff>123405</xdr:rowOff>
    </xdr:to>
    <xdr:cxnSp macro="">
      <xdr:nvCxnSpPr>
        <xdr:cNvPr id="6" name="Straight Arrow Connector 5"/>
        <xdr:cNvCxnSpPr>
          <a:stCxn id="3" idx="5"/>
          <a:endCxn id="2" idx="1"/>
        </xdr:cNvCxnSpPr>
      </xdr:nvCxnSpPr>
      <xdr:spPr>
        <a:xfrm>
          <a:off x="4215326" y="184506"/>
          <a:ext cx="1450854" cy="69701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291804</xdr:colOff>
      <xdr:row>0</xdr:row>
      <xdr:rowOff>186255</xdr:rowOff>
    </xdr:from>
    <xdr:to>
      <xdr:col>9</xdr:col>
      <xdr:colOff>503824</xdr:colOff>
      <xdr:row>4</xdr:row>
      <xdr:rowOff>123405</xdr:rowOff>
    </xdr:to>
    <xdr:cxnSp macro="">
      <xdr:nvCxnSpPr>
        <xdr:cNvPr id="8" name="Straight Arrow Connector 7"/>
        <xdr:cNvCxnSpPr>
          <a:stCxn id="4" idx="3"/>
          <a:endCxn id="2" idx="7"/>
        </xdr:cNvCxnSpPr>
      </xdr:nvCxnSpPr>
      <xdr:spPr>
        <a:xfrm flipH="1">
          <a:off x="5758960" y="186255"/>
          <a:ext cx="212020" cy="69526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38879</xdr:colOff>
      <xdr:row>7</xdr:row>
      <xdr:rowOff>58316</xdr:rowOff>
    </xdr:from>
    <xdr:to>
      <xdr:col>11</xdr:col>
      <xdr:colOff>97195</xdr:colOff>
      <xdr:row>30</xdr:row>
      <xdr:rowOff>161633</xdr:rowOff>
    </xdr:to>
    <xdr:pic>
      <xdr:nvPicPr>
        <xdr:cNvPr id="1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3649" y="1385012"/>
          <a:ext cx="3095625" cy="4462463"/>
        </a:xfrm>
        <a:prstGeom prst="rect">
          <a:avLst/>
        </a:prstGeom>
        <a:noFill/>
        <a:ln w="19050">
          <a:solidFill>
            <a:schemeClr val="tx1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>
    <xdr:from>
      <xdr:col>7</xdr:col>
      <xdr:colOff>325600</xdr:colOff>
      <xdr:row>13</xdr:row>
      <xdr:rowOff>92334</xdr:rowOff>
    </xdr:from>
    <xdr:to>
      <xdr:col>7</xdr:col>
      <xdr:colOff>325600</xdr:colOff>
      <xdr:row>27</xdr:row>
      <xdr:rowOff>145790</xdr:rowOff>
    </xdr:to>
    <xdr:cxnSp macro="">
      <xdr:nvCxnSpPr>
        <xdr:cNvPr id="14" name="Straight Connector 13"/>
        <xdr:cNvCxnSpPr/>
      </xdr:nvCxnSpPr>
      <xdr:spPr>
        <a:xfrm flipV="1">
          <a:off x="4577832" y="2556199"/>
          <a:ext cx="0" cy="2706849"/>
        </a:xfrm>
        <a:prstGeom prst="line">
          <a:avLst/>
        </a:prstGeom>
        <a:ln w="19050">
          <a:solidFill>
            <a:srgbClr val="FF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568585</xdr:colOff>
      <xdr:row>13</xdr:row>
      <xdr:rowOff>82615</xdr:rowOff>
    </xdr:from>
    <xdr:to>
      <xdr:col>7</xdr:col>
      <xdr:colOff>340179</xdr:colOff>
      <xdr:row>13</xdr:row>
      <xdr:rowOff>87474</xdr:rowOff>
    </xdr:to>
    <xdr:cxnSp macro="">
      <xdr:nvCxnSpPr>
        <xdr:cNvPr id="15" name="Straight Connector 14"/>
        <xdr:cNvCxnSpPr/>
      </xdr:nvCxnSpPr>
      <xdr:spPr>
        <a:xfrm flipH="1">
          <a:off x="4213355" y="2546480"/>
          <a:ext cx="379056" cy="4859"/>
        </a:xfrm>
        <a:prstGeom prst="line">
          <a:avLst/>
        </a:prstGeom>
        <a:ln w="19050">
          <a:solidFill>
            <a:srgbClr val="FF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441946</xdr:colOff>
      <xdr:row>1</xdr:row>
      <xdr:rowOff>25477</xdr:rowOff>
    </xdr:from>
    <xdr:to>
      <xdr:col>9</xdr:col>
      <xdr:colOff>573158</xdr:colOff>
      <xdr:row>1</xdr:row>
      <xdr:rowOff>171268</xdr:rowOff>
    </xdr:to>
    <xdr:sp macro="" textlink="">
      <xdr:nvSpPr>
        <xdr:cNvPr id="2" name="Oval 1"/>
        <xdr:cNvSpPr/>
      </xdr:nvSpPr>
      <xdr:spPr>
        <a:xfrm>
          <a:off x="5915952" y="214829"/>
          <a:ext cx="131212" cy="145791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177876</xdr:colOff>
      <xdr:row>1</xdr:row>
      <xdr:rowOff>5738</xdr:rowOff>
    </xdr:from>
    <xdr:to>
      <xdr:col>5</xdr:col>
      <xdr:colOff>309088</xdr:colOff>
      <xdr:row>1</xdr:row>
      <xdr:rowOff>151529</xdr:rowOff>
    </xdr:to>
    <xdr:sp macro="" textlink="">
      <xdr:nvSpPr>
        <xdr:cNvPr id="3" name="Oval 2"/>
        <xdr:cNvSpPr/>
      </xdr:nvSpPr>
      <xdr:spPr>
        <a:xfrm>
          <a:off x="3218990" y="195090"/>
          <a:ext cx="131212" cy="145791"/>
        </a:xfrm>
        <a:prstGeom prst="ellipse">
          <a:avLst/>
        </a:prstGeom>
        <a:solidFill>
          <a:srgbClr val="FFC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309088</xdr:colOff>
      <xdr:row>1</xdr:row>
      <xdr:rowOff>78634</xdr:rowOff>
    </xdr:from>
    <xdr:to>
      <xdr:col>9</xdr:col>
      <xdr:colOff>441946</xdr:colOff>
      <xdr:row>1</xdr:row>
      <xdr:rowOff>98373</xdr:rowOff>
    </xdr:to>
    <xdr:cxnSp macro="">
      <xdr:nvCxnSpPr>
        <xdr:cNvPr id="4" name="Straight Arrow Connector 3"/>
        <xdr:cNvCxnSpPr>
          <a:stCxn id="3" idx="6"/>
          <a:endCxn id="2" idx="2"/>
        </xdr:cNvCxnSpPr>
      </xdr:nvCxnSpPr>
      <xdr:spPr>
        <a:xfrm>
          <a:off x="3350202" y="267986"/>
          <a:ext cx="2565750" cy="1973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60822</xdr:colOff>
      <xdr:row>8</xdr:row>
      <xdr:rowOff>68626</xdr:rowOff>
    </xdr:from>
    <xdr:to>
      <xdr:col>10</xdr:col>
      <xdr:colOff>375262</xdr:colOff>
      <xdr:row>22</xdr:row>
      <xdr:rowOff>160892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275724</xdr:colOff>
      <xdr:row>2</xdr:row>
      <xdr:rowOff>75194</xdr:rowOff>
    </xdr:from>
    <xdr:to>
      <xdr:col>4</xdr:col>
      <xdr:colOff>285750</xdr:colOff>
      <xdr:row>11</xdr:row>
      <xdr:rowOff>125325</xdr:rowOff>
    </xdr:to>
    <xdr:cxnSp macro="">
      <xdr:nvCxnSpPr>
        <xdr:cNvPr id="3" name="Straight Connector 2"/>
        <xdr:cNvCxnSpPr/>
      </xdr:nvCxnSpPr>
      <xdr:spPr>
        <a:xfrm flipV="1">
          <a:off x="275724" y="456194"/>
          <a:ext cx="2456447" cy="1764631"/>
        </a:xfrm>
        <a:prstGeom prst="line">
          <a:avLst/>
        </a:prstGeom>
        <a:ln w="19050">
          <a:solidFill>
            <a:schemeClr val="accent4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100264</xdr:colOff>
      <xdr:row>10</xdr:row>
      <xdr:rowOff>65169</xdr:rowOff>
    </xdr:from>
    <xdr:to>
      <xdr:col>0</xdr:col>
      <xdr:colOff>511342</xdr:colOff>
      <xdr:row>12</xdr:row>
      <xdr:rowOff>130339</xdr:rowOff>
    </xdr:to>
    <xdr:sp macro="" textlink="">
      <xdr:nvSpPr>
        <xdr:cNvPr id="4" name="Oval 3"/>
        <xdr:cNvSpPr/>
      </xdr:nvSpPr>
      <xdr:spPr>
        <a:xfrm rot="969126">
          <a:off x="100264" y="1970169"/>
          <a:ext cx="411078" cy="446170"/>
        </a:xfrm>
        <a:prstGeom prst="ellipse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428124</xdr:colOff>
      <xdr:row>3</xdr:row>
      <xdr:rowOff>32082</xdr:rowOff>
    </xdr:from>
    <xdr:to>
      <xdr:col>4</xdr:col>
      <xdr:colOff>438150</xdr:colOff>
      <xdr:row>12</xdr:row>
      <xdr:rowOff>82213</xdr:rowOff>
    </xdr:to>
    <xdr:cxnSp macro="">
      <xdr:nvCxnSpPr>
        <xdr:cNvPr id="5" name="Straight Connector 4"/>
        <xdr:cNvCxnSpPr/>
      </xdr:nvCxnSpPr>
      <xdr:spPr>
        <a:xfrm flipV="1">
          <a:off x="428124" y="603582"/>
          <a:ext cx="2456447" cy="1764631"/>
        </a:xfrm>
        <a:prstGeom prst="line">
          <a:avLst/>
        </a:prstGeom>
        <a:ln w="9525">
          <a:solidFill>
            <a:schemeClr val="accent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164431</xdr:colOff>
      <xdr:row>1</xdr:row>
      <xdr:rowOff>69178</xdr:rowOff>
    </xdr:from>
    <xdr:to>
      <xdr:col>4</xdr:col>
      <xdr:colOff>174457</xdr:colOff>
      <xdr:row>10</xdr:row>
      <xdr:rowOff>119309</xdr:rowOff>
    </xdr:to>
    <xdr:cxnSp macro="">
      <xdr:nvCxnSpPr>
        <xdr:cNvPr id="6" name="Straight Connector 5"/>
        <xdr:cNvCxnSpPr/>
      </xdr:nvCxnSpPr>
      <xdr:spPr>
        <a:xfrm flipV="1">
          <a:off x="164431" y="259678"/>
          <a:ext cx="2456447" cy="1764631"/>
        </a:xfrm>
        <a:prstGeom prst="line">
          <a:avLst/>
        </a:prstGeom>
        <a:ln w="9525">
          <a:solidFill>
            <a:schemeClr val="accent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77203</xdr:colOff>
      <xdr:row>1</xdr:row>
      <xdr:rowOff>37095</xdr:rowOff>
    </xdr:from>
    <xdr:to>
      <xdr:col>4</xdr:col>
      <xdr:colOff>488281</xdr:colOff>
      <xdr:row>3</xdr:row>
      <xdr:rowOff>102265</xdr:rowOff>
    </xdr:to>
    <xdr:sp macro="" textlink="">
      <xdr:nvSpPr>
        <xdr:cNvPr id="7" name="Oval 6"/>
        <xdr:cNvSpPr/>
      </xdr:nvSpPr>
      <xdr:spPr>
        <a:xfrm rot="969126">
          <a:off x="2523624" y="227595"/>
          <a:ext cx="411078" cy="446170"/>
        </a:xfrm>
        <a:prstGeom prst="ellipse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570513</xdr:colOff>
      <xdr:row>8</xdr:row>
      <xdr:rowOff>90237</xdr:rowOff>
    </xdr:from>
    <xdr:to>
      <xdr:col>6</xdr:col>
      <xdr:colOff>90119</xdr:colOff>
      <xdr:row>9</xdr:row>
      <xdr:rowOff>45528</xdr:rowOff>
    </xdr:to>
    <xdr:sp macro="" textlink="">
      <xdr:nvSpPr>
        <xdr:cNvPr id="9" name="Oval 8"/>
        <xdr:cNvSpPr/>
      </xdr:nvSpPr>
      <xdr:spPr>
        <a:xfrm>
          <a:off x="3628539" y="1614237"/>
          <a:ext cx="131212" cy="145791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320841</xdr:colOff>
      <xdr:row>6</xdr:row>
      <xdr:rowOff>163446</xdr:rowOff>
    </xdr:from>
    <xdr:to>
      <xdr:col>5</xdr:col>
      <xdr:colOff>571500</xdr:colOff>
      <xdr:row>8</xdr:row>
      <xdr:rowOff>145382</xdr:rowOff>
    </xdr:to>
    <xdr:cxnSp macro="">
      <xdr:nvCxnSpPr>
        <xdr:cNvPr id="10" name="Straight Arrow Connector 9"/>
        <xdr:cNvCxnSpPr/>
      </xdr:nvCxnSpPr>
      <xdr:spPr>
        <a:xfrm>
          <a:off x="1544052" y="1306446"/>
          <a:ext cx="2085474" cy="36293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32586</xdr:colOff>
      <xdr:row>11</xdr:row>
      <xdr:rowOff>37096</xdr:rowOff>
    </xdr:from>
    <xdr:to>
      <xdr:col>11</xdr:col>
      <xdr:colOff>323349</xdr:colOff>
      <xdr:row>28</xdr:row>
      <xdr:rowOff>10025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</xdr:colOff>
      <xdr:row>1</xdr:row>
      <xdr:rowOff>0</xdr:rowOff>
    </xdr:from>
    <xdr:to>
      <xdr:col>12</xdr:col>
      <xdr:colOff>296883</xdr:colOff>
      <xdr:row>24</xdr:row>
      <xdr:rowOff>24791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5115" y="191737"/>
          <a:ext cx="2133846" cy="443474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31750">
              <a:solidFill>
                <a:srgbClr val="0000FF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28689</xdr:colOff>
      <xdr:row>2</xdr:row>
      <xdr:rowOff>36029</xdr:rowOff>
    </xdr:from>
    <xdr:to>
      <xdr:col>13</xdr:col>
      <xdr:colOff>31500</xdr:colOff>
      <xdr:row>22</xdr:row>
      <xdr:rowOff>188510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9803" y="414734"/>
          <a:ext cx="4868595" cy="406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545105</xdr:colOff>
      <xdr:row>16</xdr:row>
      <xdr:rowOff>45903</xdr:rowOff>
    </xdr:from>
    <xdr:to>
      <xdr:col>11</xdr:col>
      <xdr:colOff>304111</xdr:colOff>
      <xdr:row>17</xdr:row>
      <xdr:rowOff>131973</xdr:rowOff>
    </xdr:to>
    <xdr:sp macro="" textlink="">
      <xdr:nvSpPr>
        <xdr:cNvPr id="3" name="TextBox 2"/>
        <xdr:cNvSpPr txBox="1"/>
      </xdr:nvSpPr>
      <xdr:spPr>
        <a:xfrm>
          <a:off x="6627334" y="3075542"/>
          <a:ext cx="367229" cy="27542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d1</a:t>
          </a:r>
        </a:p>
      </xdr:txBody>
    </xdr:sp>
    <xdr:clientData/>
  </xdr:twoCellAnchor>
  <xdr:twoCellAnchor>
    <xdr:from>
      <xdr:col>11</xdr:col>
      <xdr:colOff>381917</xdr:colOff>
      <xdr:row>16</xdr:row>
      <xdr:rowOff>37640</xdr:rowOff>
    </xdr:from>
    <xdr:to>
      <xdr:col>12</xdr:col>
      <xdr:colOff>140923</xdr:colOff>
      <xdr:row>17</xdr:row>
      <xdr:rowOff>123710</xdr:rowOff>
    </xdr:to>
    <xdr:sp macro="" textlink="">
      <xdr:nvSpPr>
        <xdr:cNvPr id="4" name="TextBox 3"/>
        <xdr:cNvSpPr txBox="1"/>
      </xdr:nvSpPr>
      <xdr:spPr>
        <a:xfrm>
          <a:off x="7072369" y="3067279"/>
          <a:ext cx="367229" cy="27542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d2</a:t>
          </a:r>
        </a:p>
      </xdr:txBody>
    </xdr:sp>
    <xdr:clientData/>
  </xdr:twoCellAnchor>
  <xdr:twoCellAnchor>
    <xdr:from>
      <xdr:col>11</xdr:col>
      <xdr:colOff>281158</xdr:colOff>
      <xdr:row>14</xdr:row>
      <xdr:rowOff>116361</xdr:rowOff>
    </xdr:from>
    <xdr:to>
      <xdr:col>12</xdr:col>
      <xdr:colOff>40164</xdr:colOff>
      <xdr:row>16</xdr:row>
      <xdr:rowOff>13078</xdr:rowOff>
    </xdr:to>
    <xdr:sp macro="" textlink="">
      <xdr:nvSpPr>
        <xdr:cNvPr id="5" name="TextBox 4"/>
        <xdr:cNvSpPr txBox="1"/>
      </xdr:nvSpPr>
      <xdr:spPr>
        <a:xfrm>
          <a:off x="6971610" y="2767295"/>
          <a:ext cx="367229" cy="2754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hb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5538</xdr:colOff>
      <xdr:row>3</xdr:row>
      <xdr:rowOff>88604</xdr:rowOff>
    </xdr:from>
    <xdr:to>
      <xdr:col>9</xdr:col>
      <xdr:colOff>143982</xdr:colOff>
      <xdr:row>3</xdr:row>
      <xdr:rowOff>182747</xdr:rowOff>
    </xdr:to>
    <xdr:sp macro="" textlink="">
      <xdr:nvSpPr>
        <xdr:cNvPr id="2" name="Rectangle 1"/>
        <xdr:cNvSpPr/>
      </xdr:nvSpPr>
      <xdr:spPr>
        <a:xfrm>
          <a:off x="5538" y="653459"/>
          <a:ext cx="5620857" cy="94143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</xdr:col>
      <xdr:colOff>415334</xdr:colOff>
      <xdr:row>2</xdr:row>
      <xdr:rowOff>88604</xdr:rowOff>
    </xdr:from>
    <xdr:to>
      <xdr:col>2</xdr:col>
      <xdr:colOff>0</xdr:colOff>
      <xdr:row>3</xdr:row>
      <xdr:rowOff>83067</xdr:rowOff>
    </xdr:to>
    <xdr:sp macro="" textlink="">
      <xdr:nvSpPr>
        <xdr:cNvPr id="3" name="Oval 2"/>
        <xdr:cNvSpPr/>
      </xdr:nvSpPr>
      <xdr:spPr>
        <a:xfrm>
          <a:off x="1024491" y="465174"/>
          <a:ext cx="193823" cy="182748"/>
        </a:xfrm>
        <a:prstGeom prst="ellipse">
          <a:avLst/>
        </a:prstGeom>
        <a:solidFill>
          <a:srgbClr val="FFC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443023</xdr:colOff>
      <xdr:row>0</xdr:row>
      <xdr:rowOff>55378</xdr:rowOff>
    </xdr:from>
    <xdr:to>
      <xdr:col>5</xdr:col>
      <xdr:colOff>598081</xdr:colOff>
      <xdr:row>0</xdr:row>
      <xdr:rowOff>182747</xdr:rowOff>
    </xdr:to>
    <xdr:sp macro="" textlink="">
      <xdr:nvSpPr>
        <xdr:cNvPr id="4" name="Oval 3"/>
        <xdr:cNvSpPr/>
      </xdr:nvSpPr>
      <xdr:spPr>
        <a:xfrm>
          <a:off x="3488808" y="55378"/>
          <a:ext cx="155058" cy="12736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0</xdr:colOff>
      <xdr:row>0</xdr:row>
      <xdr:rowOff>119063</xdr:rowOff>
    </xdr:from>
    <xdr:to>
      <xdr:col>5</xdr:col>
      <xdr:colOff>443023</xdr:colOff>
      <xdr:row>2</xdr:row>
      <xdr:rowOff>179978</xdr:rowOff>
    </xdr:to>
    <xdr:cxnSp macro="">
      <xdr:nvCxnSpPr>
        <xdr:cNvPr id="6" name="Straight Arrow Connector 5"/>
        <xdr:cNvCxnSpPr>
          <a:stCxn id="3" idx="6"/>
          <a:endCxn id="4" idx="2"/>
        </xdr:cNvCxnSpPr>
      </xdr:nvCxnSpPr>
      <xdr:spPr>
        <a:xfrm flipV="1">
          <a:off x="1218314" y="119063"/>
          <a:ext cx="2270494" cy="43748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25031</xdr:colOff>
      <xdr:row>2</xdr:row>
      <xdr:rowOff>177321</xdr:rowOff>
    </xdr:from>
    <xdr:to>
      <xdr:col>5</xdr:col>
      <xdr:colOff>431948</xdr:colOff>
      <xdr:row>2</xdr:row>
      <xdr:rowOff>182747</xdr:rowOff>
    </xdr:to>
    <xdr:cxnSp macro="">
      <xdr:nvCxnSpPr>
        <xdr:cNvPr id="8" name="Straight Arrow Connector 7"/>
        <xdr:cNvCxnSpPr/>
      </xdr:nvCxnSpPr>
      <xdr:spPr>
        <a:xfrm>
          <a:off x="1243345" y="553891"/>
          <a:ext cx="2234388" cy="542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509699</xdr:colOff>
      <xdr:row>0</xdr:row>
      <xdr:rowOff>182747</xdr:rowOff>
    </xdr:from>
    <xdr:to>
      <xdr:col>5</xdr:col>
      <xdr:colOff>520552</xdr:colOff>
      <xdr:row>3</xdr:row>
      <xdr:rowOff>80521</xdr:rowOff>
    </xdr:to>
    <xdr:cxnSp macro="">
      <xdr:nvCxnSpPr>
        <xdr:cNvPr id="10" name="Straight Arrow Connector 9"/>
        <xdr:cNvCxnSpPr>
          <a:endCxn id="4" idx="4"/>
        </xdr:cNvCxnSpPr>
      </xdr:nvCxnSpPr>
      <xdr:spPr>
        <a:xfrm flipV="1">
          <a:off x="3555484" y="182747"/>
          <a:ext cx="10853" cy="462629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60915</xdr:colOff>
      <xdr:row>5</xdr:row>
      <xdr:rowOff>44304</xdr:rowOff>
    </xdr:from>
    <xdr:to>
      <xdr:col>9</xdr:col>
      <xdr:colOff>94142</xdr:colOff>
      <xdr:row>10</xdr:row>
      <xdr:rowOff>164119</xdr:rowOff>
    </xdr:to>
    <xdr:pic>
      <xdr:nvPicPr>
        <xdr:cNvPr id="12" name="Picture 11" descr="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8386" y="985728"/>
          <a:ext cx="3688169" cy="1061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337805</xdr:colOff>
      <xdr:row>5</xdr:row>
      <xdr:rowOff>71992</xdr:rowOff>
    </xdr:from>
    <xdr:to>
      <xdr:col>6</xdr:col>
      <xdr:colOff>138445</xdr:colOff>
      <xdr:row>10</xdr:row>
      <xdr:rowOff>60916</xdr:rowOff>
    </xdr:to>
    <xdr:sp macro="" textlink="">
      <xdr:nvSpPr>
        <xdr:cNvPr id="13" name="Rectangle 12"/>
        <xdr:cNvSpPr/>
      </xdr:nvSpPr>
      <xdr:spPr>
        <a:xfrm>
          <a:off x="2774433" y="1013416"/>
          <a:ext cx="1018954" cy="930349"/>
        </a:xfrm>
        <a:prstGeom prst="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22151</xdr:colOff>
      <xdr:row>19</xdr:row>
      <xdr:rowOff>94142</xdr:rowOff>
    </xdr:from>
    <xdr:to>
      <xdr:col>9</xdr:col>
      <xdr:colOff>160595</xdr:colOff>
      <xdr:row>20</xdr:row>
      <xdr:rowOff>0</xdr:rowOff>
    </xdr:to>
    <xdr:sp macro="" textlink="">
      <xdr:nvSpPr>
        <xdr:cNvPr id="14" name="Rectangle 13"/>
        <xdr:cNvSpPr/>
      </xdr:nvSpPr>
      <xdr:spPr>
        <a:xfrm>
          <a:off x="22151" y="3671555"/>
          <a:ext cx="5620857" cy="94143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</xdr:col>
      <xdr:colOff>454098</xdr:colOff>
      <xdr:row>17</xdr:row>
      <xdr:rowOff>99680</xdr:rowOff>
    </xdr:from>
    <xdr:to>
      <xdr:col>2</xdr:col>
      <xdr:colOff>38764</xdr:colOff>
      <xdr:row>18</xdr:row>
      <xdr:rowOff>94143</xdr:rowOff>
    </xdr:to>
    <xdr:sp macro="" textlink="">
      <xdr:nvSpPr>
        <xdr:cNvPr id="15" name="Oval 14"/>
        <xdr:cNvSpPr/>
      </xdr:nvSpPr>
      <xdr:spPr>
        <a:xfrm>
          <a:off x="1063255" y="3300523"/>
          <a:ext cx="193823" cy="182748"/>
        </a:xfrm>
        <a:prstGeom prst="ellipse">
          <a:avLst/>
        </a:prstGeom>
        <a:solidFill>
          <a:srgbClr val="FFC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481787</xdr:colOff>
      <xdr:row>15</xdr:row>
      <xdr:rowOff>66454</xdr:rowOff>
    </xdr:from>
    <xdr:to>
      <xdr:col>6</xdr:col>
      <xdr:colOff>27688</xdr:colOff>
      <xdr:row>16</xdr:row>
      <xdr:rowOff>5538</xdr:rowOff>
    </xdr:to>
    <xdr:sp macro="" textlink="">
      <xdr:nvSpPr>
        <xdr:cNvPr id="16" name="Oval 15"/>
        <xdr:cNvSpPr/>
      </xdr:nvSpPr>
      <xdr:spPr>
        <a:xfrm>
          <a:off x="3527572" y="2890727"/>
          <a:ext cx="155058" cy="12736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38764</xdr:colOff>
      <xdr:row>15</xdr:row>
      <xdr:rowOff>130139</xdr:rowOff>
    </xdr:from>
    <xdr:to>
      <xdr:col>5</xdr:col>
      <xdr:colOff>481787</xdr:colOff>
      <xdr:row>18</xdr:row>
      <xdr:rowOff>2769</xdr:rowOff>
    </xdr:to>
    <xdr:cxnSp macro="">
      <xdr:nvCxnSpPr>
        <xdr:cNvPr id="17" name="Straight Arrow Connector 16"/>
        <xdr:cNvCxnSpPr>
          <a:stCxn id="15" idx="6"/>
          <a:endCxn id="16" idx="2"/>
        </xdr:cNvCxnSpPr>
      </xdr:nvCxnSpPr>
      <xdr:spPr>
        <a:xfrm flipV="1">
          <a:off x="1257078" y="2954412"/>
          <a:ext cx="2270494" cy="43748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63795</xdr:colOff>
      <xdr:row>18</xdr:row>
      <xdr:rowOff>112</xdr:rowOff>
    </xdr:from>
    <xdr:to>
      <xdr:col>5</xdr:col>
      <xdr:colOff>470712</xdr:colOff>
      <xdr:row>18</xdr:row>
      <xdr:rowOff>5538</xdr:rowOff>
    </xdr:to>
    <xdr:cxnSp macro="">
      <xdr:nvCxnSpPr>
        <xdr:cNvPr id="18" name="Straight Arrow Connector 17"/>
        <xdr:cNvCxnSpPr/>
      </xdr:nvCxnSpPr>
      <xdr:spPr>
        <a:xfrm>
          <a:off x="1282109" y="3389240"/>
          <a:ext cx="2234388" cy="542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553779</xdr:colOff>
      <xdr:row>16</xdr:row>
      <xdr:rowOff>5538</xdr:rowOff>
    </xdr:from>
    <xdr:to>
      <xdr:col>5</xdr:col>
      <xdr:colOff>559316</xdr:colOff>
      <xdr:row>18</xdr:row>
      <xdr:rowOff>55378</xdr:rowOff>
    </xdr:to>
    <xdr:cxnSp macro="">
      <xdr:nvCxnSpPr>
        <xdr:cNvPr id="19" name="Straight Arrow Connector 18"/>
        <xdr:cNvCxnSpPr>
          <a:endCxn id="16" idx="4"/>
        </xdr:cNvCxnSpPr>
      </xdr:nvCxnSpPr>
      <xdr:spPr>
        <a:xfrm flipV="1">
          <a:off x="3599564" y="3018096"/>
          <a:ext cx="5537" cy="42641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545583</xdr:colOff>
      <xdr:row>18</xdr:row>
      <xdr:rowOff>94143</xdr:rowOff>
    </xdr:from>
    <xdr:to>
      <xdr:col>1</xdr:col>
      <xdr:colOff>551010</xdr:colOff>
      <xdr:row>19</xdr:row>
      <xdr:rowOff>91485</xdr:rowOff>
    </xdr:to>
    <xdr:cxnSp macro="">
      <xdr:nvCxnSpPr>
        <xdr:cNvPr id="21" name="Straight Arrow Connector 20"/>
        <xdr:cNvCxnSpPr>
          <a:endCxn id="15" idx="4"/>
        </xdr:cNvCxnSpPr>
      </xdr:nvCxnSpPr>
      <xdr:spPr>
        <a:xfrm flipV="1">
          <a:off x="1154740" y="3483271"/>
          <a:ext cx="5427" cy="185627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456977</xdr:colOff>
      <xdr:row>20</xdr:row>
      <xdr:rowOff>58257</xdr:rowOff>
    </xdr:from>
    <xdr:to>
      <xdr:col>2</xdr:col>
      <xdr:colOff>41643</xdr:colOff>
      <xdr:row>21</xdr:row>
      <xdr:rowOff>52720</xdr:rowOff>
    </xdr:to>
    <xdr:sp macro="" textlink="">
      <xdr:nvSpPr>
        <xdr:cNvPr id="23" name="Oval 22"/>
        <xdr:cNvSpPr/>
      </xdr:nvSpPr>
      <xdr:spPr>
        <a:xfrm>
          <a:off x="1066134" y="3823955"/>
          <a:ext cx="193823" cy="182748"/>
        </a:xfrm>
        <a:prstGeom prst="ellipse">
          <a:avLst/>
        </a:prstGeom>
        <a:solidFill>
          <a:srgbClr val="FFC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41643</xdr:colOff>
      <xdr:row>15</xdr:row>
      <xdr:rowOff>130139</xdr:rowOff>
    </xdr:from>
    <xdr:to>
      <xdr:col>5</xdr:col>
      <xdr:colOff>481787</xdr:colOff>
      <xdr:row>20</xdr:row>
      <xdr:rowOff>149631</xdr:rowOff>
    </xdr:to>
    <xdr:cxnSp macro="">
      <xdr:nvCxnSpPr>
        <xdr:cNvPr id="24" name="Straight Arrow Connector 23"/>
        <xdr:cNvCxnSpPr>
          <a:stCxn id="23" idx="6"/>
          <a:endCxn id="16" idx="2"/>
        </xdr:cNvCxnSpPr>
      </xdr:nvCxnSpPr>
      <xdr:spPr>
        <a:xfrm flipV="1">
          <a:off x="1259957" y="2954412"/>
          <a:ext cx="2267615" cy="960917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38764</xdr:colOff>
      <xdr:row>18</xdr:row>
      <xdr:rowOff>2769</xdr:rowOff>
    </xdr:from>
    <xdr:to>
      <xdr:col>3</xdr:col>
      <xdr:colOff>44302</xdr:colOff>
      <xdr:row>19</xdr:row>
      <xdr:rowOff>99680</xdr:rowOff>
    </xdr:to>
    <xdr:cxnSp macro="">
      <xdr:nvCxnSpPr>
        <xdr:cNvPr id="27" name="Straight Arrow Connector 26"/>
        <xdr:cNvCxnSpPr>
          <a:stCxn id="15" idx="6"/>
        </xdr:cNvCxnSpPr>
      </xdr:nvCxnSpPr>
      <xdr:spPr>
        <a:xfrm>
          <a:off x="1257078" y="3391897"/>
          <a:ext cx="614695" cy="285196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36105</xdr:colOff>
      <xdr:row>19</xdr:row>
      <xdr:rowOff>110867</xdr:rowOff>
    </xdr:from>
    <xdr:to>
      <xdr:col>3</xdr:col>
      <xdr:colOff>44302</xdr:colOff>
      <xdr:row>21</xdr:row>
      <xdr:rowOff>0</xdr:rowOff>
    </xdr:to>
    <xdr:cxnSp macro="">
      <xdr:nvCxnSpPr>
        <xdr:cNvPr id="31" name="Straight Arrow Connector 30"/>
        <xdr:cNvCxnSpPr/>
      </xdr:nvCxnSpPr>
      <xdr:spPr>
        <a:xfrm>
          <a:off x="1863576" y="3688280"/>
          <a:ext cx="8197" cy="26570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492863</xdr:colOff>
      <xdr:row>15</xdr:row>
      <xdr:rowOff>180090</xdr:rowOff>
    </xdr:from>
    <xdr:to>
      <xdr:col>5</xdr:col>
      <xdr:colOff>512356</xdr:colOff>
      <xdr:row>20</xdr:row>
      <xdr:rowOff>182747</xdr:rowOff>
    </xdr:to>
    <xdr:cxnSp macro="">
      <xdr:nvCxnSpPr>
        <xdr:cNvPr id="33" name="Straight Arrow Connector 32"/>
        <xdr:cNvCxnSpPr/>
      </xdr:nvCxnSpPr>
      <xdr:spPr>
        <a:xfrm flipV="1">
          <a:off x="3538648" y="3004363"/>
          <a:ext cx="19493" cy="944082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zoomScale="196" zoomScaleNormal="196" workbookViewId="0">
      <selection activeCell="A8" sqref="A8"/>
    </sheetView>
  </sheetViews>
  <sheetFormatPr defaultRowHeight="15" x14ac:dyDescent="0.25"/>
  <sheetData>
    <row r="1" spans="1:15" x14ac:dyDescent="0.25">
      <c r="A1" s="4" t="s">
        <v>0</v>
      </c>
      <c r="H1" t="s">
        <v>8</v>
      </c>
      <c r="K1" t="s">
        <v>9</v>
      </c>
    </row>
    <row r="2" spans="1:15" x14ac:dyDescent="0.25">
      <c r="L2" t="s">
        <v>19</v>
      </c>
      <c r="N2">
        <f>r_1/340</f>
        <v>3.5294117647058823E-2</v>
      </c>
      <c r="O2" t="s">
        <v>20</v>
      </c>
    </row>
    <row r="3" spans="1:15" x14ac:dyDescent="0.25">
      <c r="A3" t="s">
        <v>1</v>
      </c>
      <c r="B3">
        <v>94</v>
      </c>
      <c r="C3" t="s">
        <v>2</v>
      </c>
      <c r="D3" t="s">
        <v>4</v>
      </c>
      <c r="E3">
        <v>12</v>
      </c>
      <c r="F3" t="s">
        <v>5</v>
      </c>
      <c r="I3" t="s">
        <v>11</v>
      </c>
      <c r="J3" s="1" t="s">
        <v>10</v>
      </c>
      <c r="L3" t="s">
        <v>21</v>
      </c>
      <c r="N3">
        <f>r_2/340</f>
        <v>2.3529411764705882E-2</v>
      </c>
      <c r="O3" t="s">
        <v>20</v>
      </c>
    </row>
    <row r="4" spans="1:15" x14ac:dyDescent="0.25">
      <c r="A4" t="s">
        <v>3</v>
      </c>
      <c r="B4">
        <v>89</v>
      </c>
      <c r="C4" t="s">
        <v>2</v>
      </c>
      <c r="D4" t="s">
        <v>6</v>
      </c>
      <c r="E4">
        <v>8</v>
      </c>
      <c r="F4" t="s">
        <v>5</v>
      </c>
      <c r="M4" t="s">
        <v>22</v>
      </c>
      <c r="N4">
        <f>(N2-N3)*1000</f>
        <v>11.76470588235294</v>
      </c>
      <c r="O4" t="s">
        <v>23</v>
      </c>
    </row>
    <row r="6" spans="1:15" x14ac:dyDescent="0.25">
      <c r="A6" t="s">
        <v>12</v>
      </c>
      <c r="J6" t="s">
        <v>7</v>
      </c>
    </row>
    <row r="7" spans="1:15" x14ac:dyDescent="0.25">
      <c r="A7" t="s">
        <v>13</v>
      </c>
    </row>
    <row r="8" spans="1:15" x14ac:dyDescent="0.25">
      <c r="A8" t="s">
        <v>14</v>
      </c>
      <c r="D8" s="3" t="s">
        <v>18</v>
      </c>
    </row>
    <row r="9" spans="1:15" x14ac:dyDescent="0.25">
      <c r="A9" t="s">
        <v>15</v>
      </c>
      <c r="B9" s="2">
        <f>Lw_1-20*LOG10(r_1)-11</f>
        <v>61.416375079047498</v>
      </c>
      <c r="C9" t="s">
        <v>2</v>
      </c>
      <c r="D9" t="s">
        <v>27</v>
      </c>
      <c r="E9" s="2">
        <f>B9-B10</f>
        <v>1.478174818886373</v>
      </c>
      <c r="F9" t="s">
        <v>2</v>
      </c>
    </row>
    <row r="10" spans="1:15" x14ac:dyDescent="0.25">
      <c r="A10" t="s">
        <v>16</v>
      </c>
      <c r="B10" s="2">
        <f>Lw_2-20*LOG10(r_2)-11</f>
        <v>59.938200260161125</v>
      </c>
      <c r="C10" t="s">
        <v>2</v>
      </c>
      <c r="D10" t="s">
        <v>17</v>
      </c>
      <c r="E10" s="2">
        <f>B9+2.4</f>
        <v>63.816375079047496</v>
      </c>
      <c r="F10" t="s">
        <v>2</v>
      </c>
    </row>
    <row r="12" spans="1:15" x14ac:dyDescent="0.25">
      <c r="A12" t="s">
        <v>24</v>
      </c>
    </row>
    <row r="13" spans="1:15" x14ac:dyDescent="0.25">
      <c r="A13" t="s">
        <v>25</v>
      </c>
    </row>
    <row r="14" spans="1:15" x14ac:dyDescent="0.25">
      <c r="A14" t="s">
        <v>26</v>
      </c>
      <c r="B14" s="2">
        <f>10*LOG10(10^(B9/10)+10^(B10/10))</f>
        <v>63.750175765372397</v>
      </c>
      <c r="C14" t="s">
        <v>2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6"/>
  <sheetViews>
    <sheetView zoomScale="166" zoomScaleNormal="166" workbookViewId="0">
      <selection activeCell="B7" sqref="B7"/>
    </sheetView>
  </sheetViews>
  <sheetFormatPr defaultRowHeight="15" x14ac:dyDescent="0.25"/>
  <sheetData>
    <row r="1" spans="1:11" x14ac:dyDescent="0.25">
      <c r="A1" t="s">
        <v>28</v>
      </c>
      <c r="D1" t="s">
        <v>45</v>
      </c>
      <c r="H1" s="5" t="s">
        <v>31</v>
      </c>
    </row>
    <row r="2" spans="1:11" x14ac:dyDescent="0.25">
      <c r="A2" t="s">
        <v>29</v>
      </c>
      <c r="F2" t="s">
        <v>30</v>
      </c>
      <c r="K2" t="s">
        <v>7</v>
      </c>
    </row>
    <row r="3" spans="1:11" x14ac:dyDescent="0.25">
      <c r="F3" t="s">
        <v>33</v>
      </c>
      <c r="J3" s="1" t="s">
        <v>32</v>
      </c>
    </row>
    <row r="4" spans="1:11" x14ac:dyDescent="0.25">
      <c r="A4" t="s">
        <v>35</v>
      </c>
      <c r="B4">
        <v>100</v>
      </c>
      <c r="C4" t="s">
        <v>2</v>
      </c>
      <c r="J4" s="1" t="s">
        <v>34</v>
      </c>
    </row>
    <row r="5" spans="1:11" x14ac:dyDescent="0.25">
      <c r="F5" s="9" t="s">
        <v>14</v>
      </c>
      <c r="G5" s="9"/>
      <c r="H5" s="9"/>
      <c r="I5" s="4" t="s">
        <v>38</v>
      </c>
      <c r="J5" s="4">
        <f>20*LOG10(2)</f>
        <v>6.0205999132796242</v>
      </c>
      <c r="K5" s="4" t="s">
        <v>2</v>
      </c>
    </row>
    <row r="6" spans="1:11" x14ac:dyDescent="0.25">
      <c r="A6" t="s">
        <v>36</v>
      </c>
      <c r="B6" t="s">
        <v>37</v>
      </c>
      <c r="F6" t="s">
        <v>42</v>
      </c>
    </row>
    <row r="7" spans="1:11" x14ac:dyDescent="0.25">
      <c r="A7">
        <v>1</v>
      </c>
      <c r="B7" s="6">
        <f>Lw-20*LOG10(A7)-11</f>
        <v>89</v>
      </c>
      <c r="C7">
        <f>Lw-11</f>
        <v>89</v>
      </c>
      <c r="F7" t="s">
        <v>46</v>
      </c>
    </row>
    <row r="8" spans="1:11" x14ac:dyDescent="0.25">
      <c r="A8">
        <v>2</v>
      </c>
      <c r="B8" s="6">
        <f>Lw-20*LOG10(A8)-11</f>
        <v>82.979400086720375</v>
      </c>
      <c r="F8" t="s">
        <v>43</v>
      </c>
    </row>
    <row r="9" spans="1:11" x14ac:dyDescent="0.25">
      <c r="A9">
        <v>3</v>
      </c>
      <c r="B9" s="2">
        <f>Lw-20*LOG10(A9)-11</f>
        <v>79.457574905606748</v>
      </c>
    </row>
    <row r="10" spans="1:11" x14ac:dyDescent="0.25">
      <c r="A10">
        <v>4</v>
      </c>
      <c r="B10" s="6">
        <f>Lw-20*LOG10(A10)-11</f>
        <v>76.95880017344075</v>
      </c>
      <c r="C10">
        <v>77</v>
      </c>
    </row>
    <row r="11" spans="1:11" x14ac:dyDescent="0.25">
      <c r="A11">
        <v>5</v>
      </c>
      <c r="B11" s="2">
        <f>Lw-20*LOG10(A11)-11</f>
        <v>75.020599913279625</v>
      </c>
    </row>
    <row r="12" spans="1:11" x14ac:dyDescent="0.25">
      <c r="A12">
        <v>6</v>
      </c>
      <c r="B12" s="2">
        <f>Lw-20*LOG10(A12)-11</f>
        <v>73.436974992327123</v>
      </c>
    </row>
    <row r="13" spans="1:11" x14ac:dyDescent="0.25">
      <c r="A13">
        <v>7</v>
      </c>
      <c r="B13" s="2">
        <f>Lw-20*LOG10(A13)-11</f>
        <v>72.098039199714862</v>
      </c>
    </row>
    <row r="14" spans="1:11" x14ac:dyDescent="0.25">
      <c r="A14">
        <v>8</v>
      </c>
      <c r="B14" s="6">
        <f>Lw-20*LOG10(A14)-11</f>
        <v>70.938200260161125</v>
      </c>
      <c r="C14">
        <v>71</v>
      </c>
    </row>
    <row r="15" spans="1:11" x14ac:dyDescent="0.25">
      <c r="A15">
        <v>9</v>
      </c>
      <c r="B15" s="2">
        <f>Lw-20*LOG10(A15)-11</f>
        <v>69.915149811213496</v>
      </c>
    </row>
    <row r="16" spans="1:11" x14ac:dyDescent="0.25">
      <c r="A16">
        <v>10</v>
      </c>
      <c r="B16" s="2">
        <f>Lw-20*LOG10(A16)-11</f>
        <v>69</v>
      </c>
    </row>
    <row r="17" spans="1:11" x14ac:dyDescent="0.25">
      <c r="A17">
        <v>11</v>
      </c>
      <c r="B17" s="2">
        <f>Lw-20*LOG10(A17)-11</f>
        <v>68.172146296835493</v>
      </c>
    </row>
    <row r="18" spans="1:11" x14ac:dyDescent="0.25">
      <c r="A18">
        <v>12</v>
      </c>
      <c r="B18" s="2">
        <f>Lw-20*LOG10(A18)-11</f>
        <v>67.416375079047498</v>
      </c>
    </row>
    <row r="19" spans="1:11" x14ac:dyDescent="0.25">
      <c r="A19">
        <v>13</v>
      </c>
      <c r="B19" s="2">
        <f>Lw-20*LOG10(A19)-11</f>
        <v>66.721132953863261</v>
      </c>
    </row>
    <row r="20" spans="1:11" x14ac:dyDescent="0.25">
      <c r="A20">
        <v>14</v>
      </c>
      <c r="B20" s="2">
        <f>Lw-20*LOG10(A20)-11</f>
        <v>66.077439286435236</v>
      </c>
    </row>
    <row r="21" spans="1:11" x14ac:dyDescent="0.25">
      <c r="A21">
        <v>15</v>
      </c>
      <c r="B21" s="2">
        <f>Lw-20*LOG10(A21)-11</f>
        <v>65.478174818886373</v>
      </c>
    </row>
    <row r="22" spans="1:11" x14ac:dyDescent="0.25">
      <c r="A22">
        <v>16</v>
      </c>
      <c r="B22" s="6">
        <f>Lw-20*LOG10(A22)-11</f>
        <v>64.9176003468815</v>
      </c>
      <c r="C22">
        <v>65</v>
      </c>
    </row>
    <row r="23" spans="1:11" x14ac:dyDescent="0.25">
      <c r="A23">
        <v>17</v>
      </c>
      <c r="B23" s="2">
        <f>Lw-20*LOG10(A23)-11</f>
        <v>64.391021572434525</v>
      </c>
    </row>
    <row r="24" spans="1:11" x14ac:dyDescent="0.25">
      <c r="A24">
        <v>18</v>
      </c>
      <c r="B24" s="2">
        <f>Lw-20*LOG10(A24)-11</f>
        <v>63.894549897933871</v>
      </c>
      <c r="D24" t="s">
        <v>40</v>
      </c>
      <c r="G24">
        <v>60</v>
      </c>
      <c r="H24" t="s">
        <v>2</v>
      </c>
      <c r="I24" t="s">
        <v>41</v>
      </c>
      <c r="J24">
        <v>29</v>
      </c>
      <c r="K24" t="s">
        <v>5</v>
      </c>
    </row>
    <row r="25" spans="1:11" x14ac:dyDescent="0.25">
      <c r="A25">
        <v>19</v>
      </c>
      <c r="B25" s="2">
        <f>Lw-20*LOG10(A25)-11</f>
        <v>63.424927980943423</v>
      </c>
      <c r="I25" s="4" t="s">
        <v>44</v>
      </c>
      <c r="J25" s="4">
        <f>10^((Lw-60-11)/20)</f>
        <v>28.183829312644548</v>
      </c>
      <c r="K25" s="4" t="s">
        <v>5</v>
      </c>
    </row>
    <row r="26" spans="1:11" x14ac:dyDescent="0.25">
      <c r="A26">
        <v>20</v>
      </c>
      <c r="B26" s="2">
        <f>Lw-20*LOG10(A26)-11</f>
        <v>62.979400086720375</v>
      </c>
    </row>
    <row r="27" spans="1:11" x14ac:dyDescent="0.25">
      <c r="A27">
        <v>21</v>
      </c>
      <c r="B27" s="2">
        <f>Lw-20*LOG10(A27)-11</f>
        <v>62.555614105321609</v>
      </c>
    </row>
    <row r="28" spans="1:11" x14ac:dyDescent="0.25">
      <c r="A28">
        <v>22</v>
      </c>
      <c r="B28" s="2">
        <f>Lw-20*LOG10(A28)-11</f>
        <v>62.151546383555882</v>
      </c>
    </row>
    <row r="29" spans="1:11" x14ac:dyDescent="0.25">
      <c r="A29">
        <v>23</v>
      </c>
      <c r="B29" s="2">
        <f>Lw-20*LOG10(A29)-11</f>
        <v>61.765443279648139</v>
      </c>
    </row>
    <row r="30" spans="1:11" x14ac:dyDescent="0.25">
      <c r="A30">
        <v>24</v>
      </c>
      <c r="B30" s="2">
        <f>Lw-20*LOG10(A30)-11</f>
        <v>61.395775165767873</v>
      </c>
    </row>
    <row r="31" spans="1:11" x14ac:dyDescent="0.25">
      <c r="A31">
        <v>25</v>
      </c>
      <c r="B31" s="2">
        <f>Lw-20*LOG10(A31)-11</f>
        <v>61.04119982655925</v>
      </c>
    </row>
    <row r="32" spans="1:11" x14ac:dyDescent="0.25">
      <c r="A32">
        <v>26</v>
      </c>
      <c r="B32" s="2">
        <f>Lw-20*LOG10(A32)-11</f>
        <v>60.700533040583636</v>
      </c>
    </row>
    <row r="33" spans="1:3" x14ac:dyDescent="0.25">
      <c r="A33">
        <v>27</v>
      </c>
      <c r="B33" s="2">
        <f>Lw-20*LOG10(A33)-11</f>
        <v>60.372724716820244</v>
      </c>
    </row>
    <row r="34" spans="1:3" x14ac:dyDescent="0.25">
      <c r="A34">
        <v>28</v>
      </c>
      <c r="B34" s="2">
        <f>Lw-20*LOG10(A34)-11</f>
        <v>60.056839373155611</v>
      </c>
    </row>
    <row r="35" spans="1:3" x14ac:dyDescent="0.25">
      <c r="A35" s="7">
        <v>29</v>
      </c>
      <c r="B35" s="8">
        <f>Lw-20*LOG10(A35)-11</f>
        <v>59.75204004202088</v>
      </c>
      <c r="C35" t="s">
        <v>39</v>
      </c>
    </row>
    <row r="36" spans="1:3" x14ac:dyDescent="0.25">
      <c r="A36">
        <v>30</v>
      </c>
      <c r="B36" s="2">
        <f>Lw-20*LOG10(A36)-11</f>
        <v>59.457574905606748</v>
      </c>
    </row>
    <row r="37" spans="1:3" x14ac:dyDescent="0.25">
      <c r="A37">
        <v>31</v>
      </c>
      <c r="B37" s="2">
        <f>Lw-20*LOG10(A37)-11</f>
        <v>59.172766123314545</v>
      </c>
    </row>
    <row r="38" spans="1:3" x14ac:dyDescent="0.25">
      <c r="A38">
        <v>32</v>
      </c>
      <c r="B38" s="2">
        <f>Lw-20*LOG10(A38)-11</f>
        <v>58.897000433601875</v>
      </c>
      <c r="C38">
        <v>59</v>
      </c>
    </row>
    <row r="39" spans="1:3" x14ac:dyDescent="0.25">
      <c r="A39">
        <v>33</v>
      </c>
      <c r="B39" s="2">
        <f>Lw-20*LOG10(A39)-11</f>
        <v>58.629721202442255</v>
      </c>
    </row>
    <row r="40" spans="1:3" x14ac:dyDescent="0.25">
      <c r="A40">
        <v>34</v>
      </c>
      <c r="B40" s="2">
        <f>Lw-20*LOG10(A40)-11</f>
        <v>58.3704216591549</v>
      </c>
    </row>
    <row r="41" spans="1:3" x14ac:dyDescent="0.25">
      <c r="A41">
        <v>35</v>
      </c>
      <c r="B41" s="2">
        <f>Lw-20*LOG10(A41)-11</f>
        <v>58.118639112994487</v>
      </c>
    </row>
    <row r="42" spans="1:3" x14ac:dyDescent="0.25">
      <c r="A42">
        <v>36</v>
      </c>
      <c r="B42" s="2">
        <f>Lw-20*LOG10(A42)-11</f>
        <v>57.873949984654246</v>
      </c>
    </row>
    <row r="43" spans="1:3" x14ac:dyDescent="0.25">
      <c r="A43">
        <v>37</v>
      </c>
      <c r="B43" s="2">
        <f>Lw-20*LOG10(A43)-11</f>
        <v>57.6359655186601</v>
      </c>
    </row>
    <row r="44" spans="1:3" x14ac:dyDescent="0.25">
      <c r="A44">
        <v>38</v>
      </c>
      <c r="B44" s="2">
        <f>Lw-20*LOG10(A44)-11</f>
        <v>57.404328067663798</v>
      </c>
    </row>
    <row r="45" spans="1:3" x14ac:dyDescent="0.25">
      <c r="A45">
        <v>39</v>
      </c>
      <c r="B45" s="2">
        <f>Lw-20*LOG10(A45)-11</f>
        <v>57.178707859470023</v>
      </c>
    </row>
    <row r="46" spans="1:3" x14ac:dyDescent="0.25">
      <c r="A46">
        <v>40</v>
      </c>
      <c r="B46" s="2">
        <f>Lw-20*LOG10(A46)-11</f>
        <v>56.95880017344075</v>
      </c>
    </row>
    <row r="47" spans="1:3" x14ac:dyDescent="0.25">
      <c r="A47">
        <v>41</v>
      </c>
      <c r="B47" s="2">
        <f>Lw-20*LOG10(A47)-11</f>
        <v>56.744322865605284</v>
      </c>
    </row>
    <row r="48" spans="1:3" x14ac:dyDescent="0.25">
      <c r="A48">
        <v>42</v>
      </c>
      <c r="B48" s="2">
        <f>Lw-20*LOG10(A48)-11</f>
        <v>56.535014192041984</v>
      </c>
    </row>
    <row r="49" spans="1:2" x14ac:dyDescent="0.25">
      <c r="A49">
        <v>43</v>
      </c>
      <c r="B49" s="2">
        <f>Lw-20*LOG10(A49)-11</f>
        <v>56.33063088840828</v>
      </c>
    </row>
    <row r="50" spans="1:2" x14ac:dyDescent="0.25">
      <c r="A50">
        <v>44</v>
      </c>
      <c r="B50" s="2">
        <f>Lw-20*LOG10(A50)-11</f>
        <v>56.130946470276257</v>
      </c>
    </row>
    <row r="51" spans="1:2" x14ac:dyDescent="0.25">
      <c r="A51">
        <v>45</v>
      </c>
      <c r="B51" s="2">
        <f>Lw-20*LOG10(A51)-11</f>
        <v>55.935749724493121</v>
      </c>
    </row>
    <row r="52" spans="1:2" x14ac:dyDescent="0.25">
      <c r="A52">
        <v>46</v>
      </c>
      <c r="B52" s="2">
        <f>Lw-20*LOG10(A52)-11</f>
        <v>55.744843366368514</v>
      </c>
    </row>
    <row r="53" spans="1:2" x14ac:dyDescent="0.25">
      <c r="A53">
        <v>47</v>
      </c>
      <c r="B53" s="2">
        <f>Lw-20*LOG10(A53)-11</f>
        <v>55.558042841285641</v>
      </c>
    </row>
    <row r="54" spans="1:2" x14ac:dyDescent="0.25">
      <c r="A54">
        <v>48</v>
      </c>
      <c r="B54" s="2">
        <f>Lw-20*LOG10(A54)-11</f>
        <v>55.375175252488248</v>
      </c>
    </row>
    <row r="55" spans="1:2" x14ac:dyDescent="0.25">
      <c r="A55">
        <v>49</v>
      </c>
      <c r="B55" s="2">
        <f>Lw-20*LOG10(A55)-11</f>
        <v>55.196078399429723</v>
      </c>
    </row>
    <row r="56" spans="1:2" x14ac:dyDescent="0.25">
      <c r="A56">
        <v>50</v>
      </c>
      <c r="B56" s="2">
        <f>Lw-20*LOG10(A56)-11</f>
        <v>55.020599913279625</v>
      </c>
    </row>
    <row r="57" spans="1:2" x14ac:dyDescent="0.25">
      <c r="A57">
        <v>51</v>
      </c>
      <c r="B57" s="2">
        <f>Lw-20*LOG10(A57)-11</f>
        <v>54.848596478041273</v>
      </c>
    </row>
    <row r="58" spans="1:2" x14ac:dyDescent="0.25">
      <c r="A58">
        <v>52</v>
      </c>
      <c r="B58" s="2">
        <f>Lw-20*LOG10(A58)-11</f>
        <v>54.679933127304025</v>
      </c>
    </row>
    <row r="59" spans="1:2" x14ac:dyDescent="0.25">
      <c r="A59">
        <v>53</v>
      </c>
      <c r="B59" s="2">
        <f>Lw-20*LOG10(A59)-11</f>
        <v>54.51448260798422</v>
      </c>
    </row>
    <row r="60" spans="1:2" x14ac:dyDescent="0.25">
      <c r="A60">
        <v>54</v>
      </c>
      <c r="B60" s="2">
        <f>Lw-20*LOG10(A60)-11</f>
        <v>54.352124803540619</v>
      </c>
    </row>
    <row r="61" spans="1:2" x14ac:dyDescent="0.25">
      <c r="A61">
        <v>55</v>
      </c>
      <c r="B61" s="2">
        <f>Lw-20*LOG10(A61)-11</f>
        <v>54.192746210115132</v>
      </c>
    </row>
    <row r="62" spans="1:2" x14ac:dyDescent="0.25">
      <c r="A62">
        <v>56</v>
      </c>
      <c r="B62" s="2">
        <f>Lw-20*LOG10(A62)-11</f>
        <v>54.036239459875986</v>
      </c>
    </row>
    <row r="63" spans="1:2" x14ac:dyDescent="0.25">
      <c r="A63">
        <v>57</v>
      </c>
      <c r="B63" s="2">
        <f>Lw-20*LOG10(A63)-11</f>
        <v>53.882502886550171</v>
      </c>
    </row>
    <row r="64" spans="1:2" x14ac:dyDescent="0.25">
      <c r="A64">
        <v>58</v>
      </c>
      <c r="B64" s="2">
        <f>Lw-20*LOG10(A64)-11</f>
        <v>53.731440128741255</v>
      </c>
    </row>
    <row r="65" spans="1:2" x14ac:dyDescent="0.25">
      <c r="A65">
        <v>59</v>
      </c>
      <c r="B65" s="2">
        <f>Lw-20*LOG10(A65)-11</f>
        <v>53.582959767157121</v>
      </c>
    </row>
    <row r="66" spans="1:2" x14ac:dyDescent="0.25">
      <c r="A66">
        <v>60</v>
      </c>
      <c r="B66" s="2">
        <f>Lw-20*LOG10(A66)-11</f>
        <v>53.436974992327123</v>
      </c>
    </row>
    <row r="67" spans="1:2" x14ac:dyDescent="0.25">
      <c r="A67">
        <v>61</v>
      </c>
      <c r="B67" s="2">
        <f>Lw-20*LOG10(A67)-11</f>
        <v>53.293403299784657</v>
      </c>
    </row>
    <row r="68" spans="1:2" x14ac:dyDescent="0.25">
      <c r="A68">
        <v>62</v>
      </c>
      <c r="B68" s="2">
        <f>Lw-20*LOG10(A68)-11</f>
        <v>53.15216621003492</v>
      </c>
    </row>
    <row r="69" spans="1:2" x14ac:dyDescent="0.25">
      <c r="A69">
        <v>63</v>
      </c>
      <c r="B69" s="2">
        <f>Lw-20*LOG10(A69)-11</f>
        <v>53.013189010928357</v>
      </c>
    </row>
    <row r="70" spans="1:2" x14ac:dyDescent="0.25">
      <c r="A70">
        <v>64</v>
      </c>
      <c r="B70" s="2">
        <f>Lw-20*LOG10(A70)-11</f>
        <v>52.876400520322257</v>
      </c>
    </row>
    <row r="71" spans="1:2" x14ac:dyDescent="0.25">
      <c r="A71">
        <v>65</v>
      </c>
      <c r="B71" s="2">
        <f>Lw-20*LOG10(A71)-11</f>
        <v>52.741732867142893</v>
      </c>
    </row>
    <row r="72" spans="1:2" x14ac:dyDescent="0.25">
      <c r="A72">
        <v>66</v>
      </c>
      <c r="B72" s="2">
        <f>Lw-20*LOG10(A72)-11</f>
        <v>52.609121289162623</v>
      </c>
    </row>
    <row r="73" spans="1:2" x14ac:dyDescent="0.25">
      <c r="A73">
        <v>67</v>
      </c>
      <c r="B73" s="2">
        <f>Lw-20*LOG10(A73)-11</f>
        <v>52.478503945983469</v>
      </c>
    </row>
    <row r="74" spans="1:2" x14ac:dyDescent="0.25">
      <c r="A74">
        <v>68</v>
      </c>
      <c r="B74" s="2">
        <f>Lw-20*LOG10(A74)-11</f>
        <v>52.349821745875275</v>
      </c>
    </row>
    <row r="75" spans="1:2" x14ac:dyDescent="0.25">
      <c r="A75">
        <v>69</v>
      </c>
      <c r="B75" s="2">
        <f>Lw-20*LOG10(A75)-11</f>
        <v>52.223018185254894</v>
      </c>
    </row>
    <row r="76" spans="1:2" x14ac:dyDescent="0.25">
      <c r="A76">
        <v>70</v>
      </c>
      <c r="B76" s="2">
        <f>Lw-20*LOG10(A76)-11</f>
        <v>52.098039199714862</v>
      </c>
    </row>
    <row r="77" spans="1:2" x14ac:dyDescent="0.25">
      <c r="A77">
        <v>71</v>
      </c>
      <c r="B77" s="2">
        <f>Lw-20*LOG10(A77)-11</f>
        <v>51.974833025618494</v>
      </c>
    </row>
    <row r="78" spans="1:2" x14ac:dyDescent="0.25">
      <c r="A78">
        <v>72</v>
      </c>
      <c r="B78" s="2">
        <f>Lw-20*LOG10(A78)-11</f>
        <v>51.853350071374628</v>
      </c>
    </row>
    <row r="79" spans="1:2" x14ac:dyDescent="0.25">
      <c r="A79">
        <v>73</v>
      </c>
      <c r="B79" s="2">
        <f>Lw-20*LOG10(A79)-11</f>
        <v>51.733542797590886</v>
      </c>
    </row>
    <row r="80" spans="1:2" x14ac:dyDescent="0.25">
      <c r="A80">
        <v>74</v>
      </c>
      <c r="B80" s="2">
        <f>Lw-20*LOG10(A80)-11</f>
        <v>51.615365605380475</v>
      </c>
    </row>
    <row r="81" spans="1:2" x14ac:dyDescent="0.25">
      <c r="A81">
        <v>75</v>
      </c>
      <c r="B81" s="2">
        <f>Lw-20*LOG10(A81)-11</f>
        <v>51.498774732165998</v>
      </c>
    </row>
    <row r="82" spans="1:2" x14ac:dyDescent="0.25">
      <c r="A82">
        <v>76</v>
      </c>
      <c r="B82" s="2">
        <f>Lw-20*LOG10(A82)-11</f>
        <v>51.383728154384173</v>
      </c>
    </row>
    <row r="83" spans="1:2" x14ac:dyDescent="0.25">
      <c r="A83">
        <v>77</v>
      </c>
      <c r="B83" s="2">
        <f>Lw-20*LOG10(A83)-11</f>
        <v>51.270185496550361</v>
      </c>
    </row>
    <row r="84" spans="1:2" x14ac:dyDescent="0.25">
      <c r="A84">
        <v>78</v>
      </c>
      <c r="B84" s="2">
        <f>Lw-20*LOG10(A84)-11</f>
        <v>51.158107946190391</v>
      </c>
    </row>
    <row r="85" spans="1:2" x14ac:dyDescent="0.25">
      <c r="A85">
        <v>79</v>
      </c>
      <c r="B85" s="2">
        <f>Lw-20*LOG10(A85)-11</f>
        <v>51.047458174191171</v>
      </c>
    </row>
    <row r="86" spans="1:2" x14ac:dyDescent="0.25">
      <c r="A86">
        <v>80</v>
      </c>
      <c r="B86" s="2">
        <f>Lw-20*LOG10(A86)-11</f>
        <v>50.938200260161132</v>
      </c>
    </row>
    <row r="87" spans="1:2" x14ac:dyDescent="0.25">
      <c r="A87">
        <v>81</v>
      </c>
      <c r="B87" s="2">
        <f>Lw-20*LOG10(A87)-11</f>
        <v>50.830299622427006</v>
      </c>
    </row>
    <row r="88" spans="1:2" x14ac:dyDescent="0.25">
      <c r="A88">
        <v>82</v>
      </c>
      <c r="B88" s="2">
        <f>Lw-20*LOG10(A88)-11</f>
        <v>50.723722952325666</v>
      </c>
    </row>
    <row r="89" spans="1:2" x14ac:dyDescent="0.25">
      <c r="A89">
        <v>83</v>
      </c>
      <c r="B89" s="2">
        <f>Lw-20*LOG10(A89)-11</f>
        <v>50.618438152478518</v>
      </c>
    </row>
    <row r="90" spans="1:2" x14ac:dyDescent="0.25">
      <c r="A90">
        <v>84</v>
      </c>
      <c r="B90" s="2">
        <f>Lw-20*LOG10(A90)-11</f>
        <v>50.514414278762366</v>
      </c>
    </row>
    <row r="91" spans="1:2" x14ac:dyDescent="0.25">
      <c r="A91">
        <v>85</v>
      </c>
      <c r="B91" s="2">
        <f>Lw-20*LOG10(A91)-11</f>
        <v>50.41162148571415</v>
      </c>
    </row>
    <row r="92" spans="1:2" x14ac:dyDescent="0.25">
      <c r="A92">
        <v>86</v>
      </c>
      <c r="B92" s="2">
        <f>Lw-20*LOG10(A92)-11</f>
        <v>50.310030975128647</v>
      </c>
    </row>
    <row r="93" spans="1:2" x14ac:dyDescent="0.25">
      <c r="A93">
        <v>87</v>
      </c>
      <c r="B93" s="2">
        <f>Lw-20*LOG10(A93)-11</f>
        <v>50.209614947627628</v>
      </c>
    </row>
    <row r="94" spans="1:2" x14ac:dyDescent="0.25">
      <c r="A94">
        <v>88</v>
      </c>
      <c r="B94" s="2">
        <f>Lw-20*LOG10(A94)-11</f>
        <v>50.110346556996625</v>
      </c>
    </row>
    <row r="95" spans="1:2" x14ac:dyDescent="0.25">
      <c r="A95">
        <v>89</v>
      </c>
      <c r="B95" s="2">
        <f>Lw-20*LOG10(A95)-11</f>
        <v>50.012199867101742</v>
      </c>
    </row>
    <row r="96" spans="1:2" x14ac:dyDescent="0.25">
      <c r="A96">
        <v>90</v>
      </c>
      <c r="B96" s="2">
        <f>Lw-20*LOG10(A96)-11</f>
        <v>49.915149811213503</v>
      </c>
    </row>
    <row r="97" spans="1:2" x14ac:dyDescent="0.25">
      <c r="A97">
        <v>91</v>
      </c>
      <c r="B97" s="2">
        <f>Lw-20*LOG10(A97)-11</f>
        <v>49.81917215357813</v>
      </c>
    </row>
    <row r="98" spans="1:2" x14ac:dyDescent="0.25">
      <c r="A98">
        <v>92</v>
      </c>
      <c r="B98" s="2">
        <f>Lw-20*LOG10(A98)-11</f>
        <v>49.724243453088896</v>
      </c>
    </row>
    <row r="99" spans="1:2" x14ac:dyDescent="0.25">
      <c r="A99">
        <v>93</v>
      </c>
      <c r="B99" s="2">
        <f>Lw-20*LOG10(A99)-11</f>
        <v>49.630341028921301</v>
      </c>
    </row>
    <row r="100" spans="1:2" x14ac:dyDescent="0.25">
      <c r="A100">
        <v>94</v>
      </c>
      <c r="B100" s="2">
        <f>Lw-20*LOG10(A100)-11</f>
        <v>49.53744292800603</v>
      </c>
    </row>
    <row r="101" spans="1:2" x14ac:dyDescent="0.25">
      <c r="A101">
        <v>95</v>
      </c>
      <c r="B101" s="2">
        <f>Lw-20*LOG10(A101)-11</f>
        <v>49.445527894223041</v>
      </c>
    </row>
    <row r="102" spans="1:2" x14ac:dyDescent="0.25">
      <c r="A102">
        <v>96</v>
      </c>
      <c r="B102" s="2">
        <f>Lw-20*LOG10(A102)-11</f>
        <v>49.35457533920863</v>
      </c>
    </row>
    <row r="103" spans="1:2" x14ac:dyDescent="0.25">
      <c r="A103">
        <v>97</v>
      </c>
      <c r="B103" s="2">
        <f>Lw-20*LOG10(A103)-11</f>
        <v>49.264565314675103</v>
      </c>
    </row>
    <row r="104" spans="1:2" x14ac:dyDescent="0.25">
      <c r="A104">
        <v>98</v>
      </c>
      <c r="B104" s="2">
        <f>Lw-20*LOG10(A104)-11</f>
        <v>49.175478486150105</v>
      </c>
    </row>
    <row r="105" spans="1:2" x14ac:dyDescent="0.25">
      <c r="A105">
        <v>99</v>
      </c>
      <c r="B105" s="2">
        <f>Lw-20*LOG10(A105)-11</f>
        <v>49.087296108049003</v>
      </c>
    </row>
    <row r="106" spans="1:2" x14ac:dyDescent="0.25">
      <c r="A106">
        <v>100</v>
      </c>
      <c r="B106" s="2">
        <f>Lw-20*LOG10(A106)-11</f>
        <v>49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5"/>
  <sheetViews>
    <sheetView zoomScale="190" zoomScaleNormal="190" workbookViewId="0">
      <selection activeCell="B16" sqref="B16"/>
    </sheetView>
  </sheetViews>
  <sheetFormatPr defaultRowHeight="15" x14ac:dyDescent="0.25"/>
  <sheetData>
    <row r="1" spans="1:10" x14ac:dyDescent="0.25">
      <c r="A1" s="4" t="s">
        <v>47</v>
      </c>
    </row>
    <row r="3" spans="1:10" x14ac:dyDescent="0.25">
      <c r="A3" t="s">
        <v>48</v>
      </c>
      <c r="B3">
        <v>95</v>
      </c>
      <c r="C3" t="s">
        <v>49</v>
      </c>
    </row>
    <row r="4" spans="1:10" x14ac:dyDescent="0.25">
      <c r="A4" s="9" t="s">
        <v>50</v>
      </c>
      <c r="B4" s="9"/>
      <c r="C4" s="9"/>
      <c r="H4" t="s">
        <v>51</v>
      </c>
    </row>
    <row r="5" spans="1:10" x14ac:dyDescent="0.25">
      <c r="A5" s="4" t="s">
        <v>38</v>
      </c>
      <c r="B5" s="4">
        <f>10*LOG10(2)</f>
        <v>3.0102999566398121</v>
      </c>
      <c r="C5" s="4" t="s">
        <v>2</v>
      </c>
      <c r="H5" t="s">
        <v>52</v>
      </c>
    </row>
    <row r="6" spans="1:10" x14ac:dyDescent="0.25">
      <c r="H6" t="s">
        <v>53</v>
      </c>
    </row>
    <row r="7" spans="1:10" x14ac:dyDescent="0.25">
      <c r="H7" s="4" t="s">
        <v>54</v>
      </c>
      <c r="I7" s="4">
        <f>10^((Lwp-60-6)/10)</f>
        <v>794.32823472428208</v>
      </c>
      <c r="J7" s="4" t="s">
        <v>5</v>
      </c>
    </row>
    <row r="8" spans="1:10" x14ac:dyDescent="0.25">
      <c r="F8" t="s">
        <v>31</v>
      </c>
    </row>
    <row r="15" spans="1:10" x14ac:dyDescent="0.25">
      <c r="A15" t="s">
        <v>36</v>
      </c>
      <c r="B15" t="s">
        <v>37</v>
      </c>
    </row>
    <row r="16" spans="1:10" x14ac:dyDescent="0.25">
      <c r="A16">
        <v>1</v>
      </c>
      <c r="B16" s="6">
        <f>Lwp-10*LOG10(A16)-6</f>
        <v>89</v>
      </c>
    </row>
    <row r="17" spans="1:2" x14ac:dyDescent="0.25">
      <c r="A17">
        <v>2</v>
      </c>
      <c r="B17" s="6">
        <f>Lwp-10*LOG10(A17)-6</f>
        <v>85.989700043360187</v>
      </c>
    </row>
    <row r="18" spans="1:2" x14ac:dyDescent="0.25">
      <c r="A18">
        <v>3</v>
      </c>
      <c r="B18" s="2">
        <f>Lwp-10*LOG10(A18)-6</f>
        <v>84.228787452803374</v>
      </c>
    </row>
    <row r="19" spans="1:2" x14ac:dyDescent="0.25">
      <c r="A19">
        <v>4</v>
      </c>
      <c r="B19" s="6">
        <f>Lwp-10*LOG10(A19)-6</f>
        <v>82.979400086720375</v>
      </c>
    </row>
    <row r="20" spans="1:2" x14ac:dyDescent="0.25">
      <c r="A20">
        <v>5</v>
      </c>
      <c r="B20" s="2">
        <f>Lwp-10*LOG10(A20)-6</f>
        <v>82.010299956639813</v>
      </c>
    </row>
    <row r="21" spans="1:2" x14ac:dyDescent="0.25">
      <c r="A21">
        <v>6</v>
      </c>
      <c r="B21" s="2">
        <f>Lwp-10*LOG10(A21)-6</f>
        <v>81.218487496163561</v>
      </c>
    </row>
    <row r="22" spans="1:2" x14ac:dyDescent="0.25">
      <c r="A22">
        <v>7</v>
      </c>
      <c r="B22" s="2">
        <f>Lwp-10*LOG10(A22)-6</f>
        <v>80.549019599857431</v>
      </c>
    </row>
    <row r="23" spans="1:2" x14ac:dyDescent="0.25">
      <c r="A23">
        <v>8</v>
      </c>
      <c r="B23" s="6">
        <f>Lwp-10*LOG10(A23)-6</f>
        <v>79.969100130080562</v>
      </c>
    </row>
    <row r="24" spans="1:2" x14ac:dyDescent="0.25">
      <c r="A24">
        <v>9</v>
      </c>
      <c r="B24" s="2">
        <f>Lwp-10*LOG10(A24)-6</f>
        <v>79.457574905606748</v>
      </c>
    </row>
    <row r="25" spans="1:2" x14ac:dyDescent="0.25">
      <c r="A25">
        <v>10</v>
      </c>
      <c r="B25" s="2">
        <f>Lwp-10*LOG10(A25)-6</f>
        <v>79</v>
      </c>
    </row>
    <row r="26" spans="1:2" x14ac:dyDescent="0.25">
      <c r="A26">
        <v>11</v>
      </c>
      <c r="B26" s="2">
        <f>Lwp-10*LOG10(A26)-6</f>
        <v>78.586073148417753</v>
      </c>
    </row>
    <row r="27" spans="1:2" x14ac:dyDescent="0.25">
      <c r="A27">
        <v>12</v>
      </c>
      <c r="B27" s="2">
        <f>Lwp-10*LOG10(A27)-6</f>
        <v>78.208187539523749</v>
      </c>
    </row>
    <row r="28" spans="1:2" x14ac:dyDescent="0.25">
      <c r="A28">
        <v>13</v>
      </c>
      <c r="B28" s="2">
        <f>Lwp-10*LOG10(A28)-6</f>
        <v>77.860566476931638</v>
      </c>
    </row>
    <row r="29" spans="1:2" x14ac:dyDescent="0.25">
      <c r="A29">
        <v>14</v>
      </c>
      <c r="B29" s="2">
        <f>Lwp-10*LOG10(A29)-6</f>
        <v>77.538719643217618</v>
      </c>
    </row>
    <row r="30" spans="1:2" x14ac:dyDescent="0.25">
      <c r="A30">
        <v>15</v>
      </c>
      <c r="B30" s="2">
        <f>Lwp-10*LOG10(A30)-6</f>
        <v>77.239087409443187</v>
      </c>
    </row>
    <row r="31" spans="1:2" x14ac:dyDescent="0.25">
      <c r="A31">
        <v>16</v>
      </c>
      <c r="B31" s="6">
        <f>Lwp-10*LOG10(A31)-6</f>
        <v>76.95880017344075</v>
      </c>
    </row>
    <row r="32" spans="1:2" x14ac:dyDescent="0.25">
      <c r="A32">
        <v>17</v>
      </c>
      <c r="B32" s="2">
        <f>Lwp-10*LOG10(A32)-6</f>
        <v>76.695510786217255</v>
      </c>
    </row>
    <row r="33" spans="1:2" x14ac:dyDescent="0.25">
      <c r="A33">
        <v>18</v>
      </c>
      <c r="B33" s="2">
        <f>Lwp-10*LOG10(A33)-6</f>
        <v>76.447274948966935</v>
      </c>
    </row>
    <row r="34" spans="1:2" x14ac:dyDescent="0.25">
      <c r="A34">
        <v>19</v>
      </c>
      <c r="B34" s="2">
        <f>Lwp-10*LOG10(A34)-6</f>
        <v>76.212463990471718</v>
      </c>
    </row>
    <row r="35" spans="1:2" x14ac:dyDescent="0.25">
      <c r="A35">
        <v>20</v>
      </c>
      <c r="B35" s="2">
        <f>Lwp-10*LOG10(A35)-6</f>
        <v>75.989700043360187</v>
      </c>
    </row>
    <row r="36" spans="1:2" x14ac:dyDescent="0.25">
      <c r="A36">
        <v>21</v>
      </c>
      <c r="B36" s="2">
        <f>Lwp-10*LOG10(A36)-6</f>
        <v>75.777807052660805</v>
      </c>
    </row>
    <row r="37" spans="1:2" x14ac:dyDescent="0.25">
      <c r="A37">
        <v>22</v>
      </c>
      <c r="B37" s="2">
        <f>Lwp-10*LOG10(A37)-6</f>
        <v>75.575773191777941</v>
      </c>
    </row>
    <row r="38" spans="1:2" x14ac:dyDescent="0.25">
      <c r="A38">
        <v>23</v>
      </c>
      <c r="B38" s="2">
        <f>Lwp-10*LOG10(A38)-6</f>
        <v>75.382721639824069</v>
      </c>
    </row>
    <row r="39" spans="1:2" x14ac:dyDescent="0.25">
      <c r="A39">
        <v>24</v>
      </c>
      <c r="B39" s="2">
        <f>Lwp-10*LOG10(A39)-6</f>
        <v>75.197887582883936</v>
      </c>
    </row>
    <row r="40" spans="1:2" x14ac:dyDescent="0.25">
      <c r="A40">
        <v>25</v>
      </c>
      <c r="B40" s="2">
        <f>Lwp-10*LOG10(A40)-6</f>
        <v>75.020599913279625</v>
      </c>
    </row>
    <row r="41" spans="1:2" x14ac:dyDescent="0.25">
      <c r="A41">
        <v>26</v>
      </c>
      <c r="B41" s="2">
        <f>Lwp-10*LOG10(A41)-6</f>
        <v>74.850266520291825</v>
      </c>
    </row>
    <row r="42" spans="1:2" x14ac:dyDescent="0.25">
      <c r="A42">
        <v>27</v>
      </c>
      <c r="B42" s="2">
        <f>Lwp-10*LOG10(A42)-6</f>
        <v>74.686362358410122</v>
      </c>
    </row>
    <row r="43" spans="1:2" x14ac:dyDescent="0.25">
      <c r="A43">
        <v>28</v>
      </c>
      <c r="B43" s="2">
        <f>Lwp-10*LOG10(A43)-6</f>
        <v>74.528419686577806</v>
      </c>
    </row>
    <row r="44" spans="1:2" x14ac:dyDescent="0.25">
      <c r="A44">
        <v>29</v>
      </c>
      <c r="B44" s="2">
        <f>Lwp-10*LOG10(A44)-6</f>
        <v>74.376020021010447</v>
      </c>
    </row>
    <row r="45" spans="1:2" x14ac:dyDescent="0.25">
      <c r="A45">
        <v>30</v>
      </c>
      <c r="B45" s="2">
        <f>Lwp-10*LOG10(A45)-6</f>
        <v>74.228787452803374</v>
      </c>
    </row>
    <row r="46" spans="1:2" x14ac:dyDescent="0.25">
      <c r="A46">
        <v>31</v>
      </c>
      <c r="B46" s="2">
        <f>Lwp-10*LOG10(A46)-6</f>
        <v>74.086383061657273</v>
      </c>
    </row>
    <row r="47" spans="1:2" x14ac:dyDescent="0.25">
      <c r="A47">
        <v>32</v>
      </c>
      <c r="B47" s="6">
        <f>Lwp-10*LOG10(A47)-6</f>
        <v>73.948500216800937</v>
      </c>
    </row>
    <row r="48" spans="1:2" x14ac:dyDescent="0.25">
      <c r="A48">
        <v>33</v>
      </c>
      <c r="B48" s="2">
        <f>Lwp-10*LOG10(A48)-6</f>
        <v>73.814860601221127</v>
      </c>
    </row>
    <row r="49" spans="1:2" x14ac:dyDescent="0.25">
      <c r="A49">
        <v>34</v>
      </c>
      <c r="B49" s="2">
        <f>Lwp-10*LOG10(A49)-6</f>
        <v>73.685210829577443</v>
      </c>
    </row>
    <row r="50" spans="1:2" x14ac:dyDescent="0.25">
      <c r="A50">
        <v>35</v>
      </c>
      <c r="B50" s="2">
        <f>Lwp-10*LOG10(A50)-6</f>
        <v>73.559319556497243</v>
      </c>
    </row>
    <row r="51" spans="1:2" x14ac:dyDescent="0.25">
      <c r="A51">
        <v>36</v>
      </c>
      <c r="B51" s="2">
        <f>Lwp-10*LOG10(A51)-6</f>
        <v>73.436974992327123</v>
      </c>
    </row>
    <row r="52" spans="1:2" x14ac:dyDescent="0.25">
      <c r="A52">
        <v>37</v>
      </c>
      <c r="B52" s="2">
        <f>Lwp-10*LOG10(A52)-6</f>
        <v>73.31798275933005</v>
      </c>
    </row>
    <row r="53" spans="1:2" x14ac:dyDescent="0.25">
      <c r="A53">
        <v>38</v>
      </c>
      <c r="B53" s="2">
        <f>Lwp-10*LOG10(A53)-6</f>
        <v>73.202164033831906</v>
      </c>
    </row>
    <row r="54" spans="1:2" x14ac:dyDescent="0.25">
      <c r="A54">
        <v>39</v>
      </c>
      <c r="B54" s="2">
        <f>Lwp-10*LOG10(A54)-6</f>
        <v>73.089353929735012</v>
      </c>
    </row>
    <row r="55" spans="1:2" x14ac:dyDescent="0.25">
      <c r="A55">
        <v>40</v>
      </c>
      <c r="B55" s="2">
        <f>Lwp-10*LOG10(A55)-6</f>
        <v>72.979400086720375</v>
      </c>
    </row>
    <row r="56" spans="1:2" x14ac:dyDescent="0.25">
      <c r="A56">
        <v>41</v>
      </c>
      <c r="B56" s="2">
        <f>Lwp-10*LOG10(A56)-6</f>
        <v>72.872161432802642</v>
      </c>
    </row>
    <row r="57" spans="1:2" x14ac:dyDescent="0.25">
      <c r="A57">
        <v>42</v>
      </c>
      <c r="B57" s="2">
        <f>Lwp-10*LOG10(A57)-6</f>
        <v>72.767507096020992</v>
      </c>
    </row>
    <row r="58" spans="1:2" x14ac:dyDescent="0.25">
      <c r="A58">
        <v>43</v>
      </c>
      <c r="B58" s="2">
        <f>Lwp-10*LOG10(A58)-6</f>
        <v>72.66531544420414</v>
      </c>
    </row>
    <row r="59" spans="1:2" x14ac:dyDescent="0.25">
      <c r="A59">
        <v>44</v>
      </c>
      <c r="B59" s="2">
        <f>Lwp-10*LOG10(A59)-6</f>
        <v>72.565473235138128</v>
      </c>
    </row>
    <row r="60" spans="1:2" x14ac:dyDescent="0.25">
      <c r="A60">
        <v>45</v>
      </c>
      <c r="B60" s="2">
        <f>Lwp-10*LOG10(A60)-6</f>
        <v>72.46787486224656</v>
      </c>
    </row>
    <row r="61" spans="1:2" x14ac:dyDescent="0.25">
      <c r="A61">
        <v>46</v>
      </c>
      <c r="B61" s="2">
        <f>Lwp-10*LOG10(A61)-6</f>
        <v>72.372421683184257</v>
      </c>
    </row>
    <row r="62" spans="1:2" x14ac:dyDescent="0.25">
      <c r="A62">
        <v>47</v>
      </c>
      <c r="B62" s="2">
        <f>Lwp-10*LOG10(A62)-6</f>
        <v>72.27902142064282</v>
      </c>
    </row>
    <row r="63" spans="1:2" x14ac:dyDescent="0.25">
      <c r="A63">
        <v>48</v>
      </c>
      <c r="B63" s="2">
        <f>Lwp-10*LOG10(A63)-6</f>
        <v>72.187587626244124</v>
      </c>
    </row>
    <row r="64" spans="1:2" x14ac:dyDescent="0.25">
      <c r="A64">
        <v>49</v>
      </c>
      <c r="B64" s="2">
        <f>Lwp-10*LOG10(A64)-6</f>
        <v>72.098039199714862</v>
      </c>
    </row>
    <row r="65" spans="1:2" x14ac:dyDescent="0.25">
      <c r="A65">
        <v>50</v>
      </c>
      <c r="B65" s="2">
        <f>Lwp-10*LOG10(A65)-6</f>
        <v>72.010299956639813</v>
      </c>
    </row>
    <row r="66" spans="1:2" x14ac:dyDescent="0.25">
      <c r="A66">
        <v>51</v>
      </c>
      <c r="B66" s="2">
        <f>Lwp-10*LOG10(A66)-6</f>
        <v>71.924298239020629</v>
      </c>
    </row>
    <row r="67" spans="1:2" x14ac:dyDescent="0.25">
      <c r="A67">
        <v>52</v>
      </c>
      <c r="B67" s="2">
        <f>Lwp-10*LOG10(A67)-6</f>
        <v>71.839966563652013</v>
      </c>
    </row>
    <row r="68" spans="1:2" x14ac:dyDescent="0.25">
      <c r="A68">
        <v>53</v>
      </c>
      <c r="B68" s="2">
        <f>Lwp-10*LOG10(A68)-6</f>
        <v>71.757241303992117</v>
      </c>
    </row>
    <row r="69" spans="1:2" x14ac:dyDescent="0.25">
      <c r="A69">
        <v>54</v>
      </c>
      <c r="B69" s="2">
        <f>Lwp-10*LOG10(A69)-6</f>
        <v>71.676062401770309</v>
      </c>
    </row>
    <row r="70" spans="1:2" x14ac:dyDescent="0.25">
      <c r="A70">
        <v>55</v>
      </c>
      <c r="B70" s="2">
        <f>Lwp-10*LOG10(A70)-6</f>
        <v>71.596373105057566</v>
      </c>
    </row>
    <row r="71" spans="1:2" x14ac:dyDescent="0.25">
      <c r="A71">
        <v>56</v>
      </c>
      <c r="B71" s="2">
        <f>Lwp-10*LOG10(A71)-6</f>
        <v>71.518119729937993</v>
      </c>
    </row>
    <row r="72" spans="1:2" x14ac:dyDescent="0.25">
      <c r="A72">
        <v>57</v>
      </c>
      <c r="B72" s="2">
        <f>Lwp-10*LOG10(A72)-6</f>
        <v>71.441251443275092</v>
      </c>
    </row>
    <row r="73" spans="1:2" x14ac:dyDescent="0.25">
      <c r="A73">
        <v>58</v>
      </c>
      <c r="B73" s="2">
        <f>Lwp-10*LOG10(A73)-6</f>
        <v>71.365720064370635</v>
      </c>
    </row>
    <row r="74" spans="1:2" x14ac:dyDescent="0.25">
      <c r="A74">
        <v>59</v>
      </c>
      <c r="B74" s="2">
        <f>Lwp-10*LOG10(A74)-6</f>
        <v>71.29147988357856</v>
      </c>
    </row>
    <row r="75" spans="1:2" x14ac:dyDescent="0.25">
      <c r="A75">
        <v>60</v>
      </c>
      <c r="B75" s="2">
        <f>Lwp-10*LOG10(A75)-6</f>
        <v>71.218487496163561</v>
      </c>
    </row>
    <row r="76" spans="1:2" x14ac:dyDescent="0.25">
      <c r="A76">
        <v>61</v>
      </c>
      <c r="B76" s="2">
        <f>Lwp-10*LOG10(A76)-6</f>
        <v>71.146701649892321</v>
      </c>
    </row>
    <row r="77" spans="1:2" x14ac:dyDescent="0.25">
      <c r="A77">
        <v>62</v>
      </c>
      <c r="B77" s="2">
        <f>Lwp-10*LOG10(A77)-6</f>
        <v>71.07608310501746</v>
      </c>
    </row>
    <row r="78" spans="1:2" x14ac:dyDescent="0.25">
      <c r="A78">
        <v>63</v>
      </c>
      <c r="B78" s="2">
        <f>Lwp-10*LOG10(A78)-6</f>
        <v>71.006594505464179</v>
      </c>
    </row>
    <row r="79" spans="1:2" x14ac:dyDescent="0.25">
      <c r="A79">
        <v>64</v>
      </c>
      <c r="B79" s="2">
        <f>Lwp-10*LOG10(A79)-6</f>
        <v>70.938200260161125</v>
      </c>
    </row>
    <row r="80" spans="1:2" x14ac:dyDescent="0.25">
      <c r="A80">
        <v>65</v>
      </c>
      <c r="B80" s="2">
        <f>Lwp-10*LOG10(A80)-6</f>
        <v>70.87086643357145</v>
      </c>
    </row>
    <row r="81" spans="1:2" x14ac:dyDescent="0.25">
      <c r="A81">
        <v>66</v>
      </c>
      <c r="B81" s="2">
        <f>Lwp-10*LOG10(A81)-6</f>
        <v>70.804560644581315</v>
      </c>
    </row>
    <row r="82" spans="1:2" x14ac:dyDescent="0.25">
      <c r="A82">
        <v>67</v>
      </c>
      <c r="B82" s="2">
        <f>Lwp-10*LOG10(A82)-6</f>
        <v>70.739251972991738</v>
      </c>
    </row>
    <row r="83" spans="1:2" x14ac:dyDescent="0.25">
      <c r="A83">
        <v>68</v>
      </c>
      <c r="B83" s="2">
        <f>Lwp-10*LOG10(A83)-6</f>
        <v>70.67491087293763</v>
      </c>
    </row>
    <row r="84" spans="1:2" x14ac:dyDescent="0.25">
      <c r="A84">
        <v>69</v>
      </c>
      <c r="B84" s="2">
        <f>Lwp-10*LOG10(A84)-6</f>
        <v>70.611509092627443</v>
      </c>
    </row>
    <row r="85" spans="1:2" x14ac:dyDescent="0.25">
      <c r="A85">
        <v>70</v>
      </c>
      <c r="B85" s="2">
        <f>Lwp-10*LOG10(A85)-6</f>
        <v>70.549019599857431</v>
      </c>
    </row>
    <row r="86" spans="1:2" x14ac:dyDescent="0.25">
      <c r="A86">
        <v>71</v>
      </c>
      <c r="B86" s="2">
        <f>Lwp-10*LOG10(A86)-6</f>
        <v>70.487416512809247</v>
      </c>
    </row>
    <row r="87" spans="1:2" x14ac:dyDescent="0.25">
      <c r="A87">
        <v>72</v>
      </c>
      <c r="B87" s="2">
        <f>Lwp-10*LOG10(A87)-6</f>
        <v>70.42667503568731</v>
      </c>
    </row>
    <row r="88" spans="1:2" x14ac:dyDescent="0.25">
      <c r="A88">
        <v>73</v>
      </c>
      <c r="B88" s="2">
        <f>Lwp-10*LOG10(A88)-6</f>
        <v>70.366771398795436</v>
      </c>
    </row>
    <row r="89" spans="1:2" x14ac:dyDescent="0.25">
      <c r="A89">
        <v>74</v>
      </c>
      <c r="B89" s="2">
        <f>Lwp-10*LOG10(A89)-6</f>
        <v>70.307682802690238</v>
      </c>
    </row>
    <row r="90" spans="1:2" x14ac:dyDescent="0.25">
      <c r="A90">
        <v>75</v>
      </c>
      <c r="B90" s="2">
        <f>Lwp-10*LOG10(A90)-6</f>
        <v>70.249387366082999</v>
      </c>
    </row>
    <row r="91" spans="1:2" x14ac:dyDescent="0.25">
      <c r="A91">
        <v>76</v>
      </c>
      <c r="B91" s="2">
        <f>Lwp-10*LOG10(A91)-6</f>
        <v>70.191864077192093</v>
      </c>
    </row>
    <row r="92" spans="1:2" x14ac:dyDescent="0.25">
      <c r="A92">
        <v>77</v>
      </c>
      <c r="B92" s="2">
        <f>Lwp-10*LOG10(A92)-6</f>
        <v>70.135092748275184</v>
      </c>
    </row>
    <row r="93" spans="1:2" x14ac:dyDescent="0.25">
      <c r="A93">
        <v>78</v>
      </c>
      <c r="B93" s="2">
        <f>Lwp-10*LOG10(A93)-6</f>
        <v>70.079053973095199</v>
      </c>
    </row>
    <row r="94" spans="1:2" x14ac:dyDescent="0.25">
      <c r="A94">
        <v>79</v>
      </c>
      <c r="B94" s="2">
        <f>Lwp-10*LOG10(A94)-6</f>
        <v>70.023729087095589</v>
      </c>
    </row>
    <row r="95" spans="1:2" x14ac:dyDescent="0.25">
      <c r="A95">
        <v>80</v>
      </c>
      <c r="B95" s="2">
        <f>Lwp-10*LOG10(A95)-6</f>
        <v>69.969100130080562</v>
      </c>
    </row>
    <row r="96" spans="1:2" x14ac:dyDescent="0.25">
      <c r="A96">
        <v>81</v>
      </c>
      <c r="B96" s="2">
        <f>Lwp-10*LOG10(A96)-6</f>
        <v>69.915149811213496</v>
      </c>
    </row>
    <row r="97" spans="1:2" x14ac:dyDescent="0.25">
      <c r="A97">
        <v>82</v>
      </c>
      <c r="B97" s="2">
        <f>Lwp-10*LOG10(A97)-6</f>
        <v>69.861861476162829</v>
      </c>
    </row>
    <row r="98" spans="1:2" x14ac:dyDescent="0.25">
      <c r="A98">
        <v>83</v>
      </c>
      <c r="B98" s="2">
        <f>Lwp-10*LOG10(A98)-6</f>
        <v>69.809219076239259</v>
      </c>
    </row>
    <row r="99" spans="1:2" x14ac:dyDescent="0.25">
      <c r="A99">
        <v>84</v>
      </c>
      <c r="B99" s="2">
        <f>Lwp-10*LOG10(A99)-6</f>
        <v>69.75720713938118</v>
      </c>
    </row>
    <row r="100" spans="1:2" x14ac:dyDescent="0.25">
      <c r="A100">
        <v>85</v>
      </c>
      <c r="B100" s="2">
        <f>Lwp-10*LOG10(A100)-6</f>
        <v>69.705810742857068</v>
      </c>
    </row>
    <row r="101" spans="1:2" x14ac:dyDescent="0.25">
      <c r="A101">
        <v>86</v>
      </c>
      <c r="B101" s="2">
        <f>Lwp-10*LOG10(A101)-6</f>
        <v>69.655015487564327</v>
      </c>
    </row>
    <row r="102" spans="1:2" x14ac:dyDescent="0.25">
      <c r="A102">
        <v>87</v>
      </c>
      <c r="B102" s="2">
        <f>Lwp-10*LOG10(A102)-6</f>
        <v>69.604807473813821</v>
      </c>
    </row>
    <row r="103" spans="1:2" x14ac:dyDescent="0.25">
      <c r="A103">
        <v>88</v>
      </c>
      <c r="B103" s="2">
        <f>Lwp-10*LOG10(A103)-6</f>
        <v>69.555173278498316</v>
      </c>
    </row>
    <row r="104" spans="1:2" x14ac:dyDescent="0.25">
      <c r="A104">
        <v>89</v>
      </c>
      <c r="B104" s="2">
        <f>Lwp-10*LOG10(A104)-6</f>
        <v>69.506099933550871</v>
      </c>
    </row>
    <row r="105" spans="1:2" x14ac:dyDescent="0.25">
      <c r="A105">
        <v>90</v>
      </c>
      <c r="B105" s="2">
        <f>Lwp-10*LOG10(A105)-6</f>
        <v>69.457574905606748</v>
      </c>
    </row>
    <row r="106" spans="1:2" x14ac:dyDescent="0.25">
      <c r="A106">
        <v>91</v>
      </c>
      <c r="B106" s="2">
        <f>Lwp-10*LOG10(A106)-6</f>
        <v>69.409586076789068</v>
      </c>
    </row>
    <row r="107" spans="1:2" x14ac:dyDescent="0.25">
      <c r="A107">
        <v>92</v>
      </c>
      <c r="B107" s="2">
        <f>Lwp-10*LOG10(A107)-6</f>
        <v>69.362121726544444</v>
      </c>
    </row>
    <row r="108" spans="1:2" x14ac:dyDescent="0.25">
      <c r="A108">
        <v>93</v>
      </c>
      <c r="B108" s="2">
        <f>Lwp-10*LOG10(A108)-6</f>
        <v>69.315170514460647</v>
      </c>
    </row>
    <row r="109" spans="1:2" x14ac:dyDescent="0.25">
      <c r="A109">
        <v>94</v>
      </c>
      <c r="B109" s="2">
        <f>Lwp-10*LOG10(A109)-6</f>
        <v>69.268721464003022</v>
      </c>
    </row>
    <row r="110" spans="1:2" x14ac:dyDescent="0.25">
      <c r="A110">
        <v>95</v>
      </c>
      <c r="B110" s="2">
        <f>Lwp-10*LOG10(A110)-6</f>
        <v>69.222763947111517</v>
      </c>
    </row>
    <row r="111" spans="1:2" x14ac:dyDescent="0.25">
      <c r="A111">
        <v>96</v>
      </c>
      <c r="B111" s="2">
        <f>Lwp-10*LOG10(A111)-6</f>
        <v>69.177287669604311</v>
      </c>
    </row>
    <row r="112" spans="1:2" x14ac:dyDescent="0.25">
      <c r="A112">
        <v>97</v>
      </c>
      <c r="B112" s="2">
        <f>Lwp-10*LOG10(A112)-6</f>
        <v>69.132282657337555</v>
      </c>
    </row>
    <row r="113" spans="1:2" x14ac:dyDescent="0.25">
      <c r="A113">
        <v>98</v>
      </c>
      <c r="B113" s="2">
        <f>Lwp-10*LOG10(A113)-6</f>
        <v>69.087739243075049</v>
      </c>
    </row>
    <row r="114" spans="1:2" x14ac:dyDescent="0.25">
      <c r="A114">
        <v>99</v>
      </c>
      <c r="B114" s="2">
        <f>Lwp-10*LOG10(A114)-6</f>
        <v>69.043648054024501</v>
      </c>
    </row>
    <row r="115" spans="1:2" x14ac:dyDescent="0.25">
      <c r="A115">
        <v>100</v>
      </c>
      <c r="B115" s="2">
        <f>Lwp-10*LOG10(A115)-6</f>
        <v>69</v>
      </c>
    </row>
    <row r="116" spans="1:2" x14ac:dyDescent="0.25">
      <c r="A116">
        <v>110</v>
      </c>
      <c r="B116" s="2">
        <f>Lwp-10*LOG10(A116)-6</f>
        <v>68.586073148417753</v>
      </c>
    </row>
    <row r="117" spans="1:2" x14ac:dyDescent="0.25">
      <c r="A117">
        <v>120</v>
      </c>
      <c r="B117" s="2">
        <f>Lwp-10*LOG10(A117)-6</f>
        <v>68.208187539523749</v>
      </c>
    </row>
    <row r="118" spans="1:2" x14ac:dyDescent="0.25">
      <c r="A118">
        <v>130</v>
      </c>
      <c r="B118" s="2">
        <f>Lwp-10*LOG10(A118)-6</f>
        <v>67.860566476931638</v>
      </c>
    </row>
    <row r="119" spans="1:2" x14ac:dyDescent="0.25">
      <c r="A119">
        <v>140</v>
      </c>
      <c r="B119" s="2">
        <f>Lwp-10*LOG10(A119)-6</f>
        <v>67.538719643217618</v>
      </c>
    </row>
    <row r="120" spans="1:2" x14ac:dyDescent="0.25">
      <c r="A120">
        <v>150</v>
      </c>
      <c r="B120" s="2">
        <f>Lwp-10*LOG10(A120)-6</f>
        <v>67.239087409443187</v>
      </c>
    </row>
    <row r="121" spans="1:2" x14ac:dyDescent="0.25">
      <c r="A121">
        <v>160</v>
      </c>
      <c r="B121" s="2">
        <f>Lwp-10*LOG10(A121)-6</f>
        <v>66.95880017344075</v>
      </c>
    </row>
    <row r="122" spans="1:2" x14ac:dyDescent="0.25">
      <c r="A122">
        <v>170</v>
      </c>
      <c r="B122" s="2">
        <f>Lwp-10*LOG10(A122)-6</f>
        <v>66.695510786217255</v>
      </c>
    </row>
    <row r="123" spans="1:2" x14ac:dyDescent="0.25">
      <c r="A123">
        <v>180</v>
      </c>
      <c r="B123" s="2">
        <f>Lwp-10*LOG10(A123)-6</f>
        <v>66.447274948966935</v>
      </c>
    </row>
    <row r="124" spans="1:2" x14ac:dyDescent="0.25">
      <c r="A124">
        <v>190</v>
      </c>
      <c r="B124" s="2">
        <f>Lwp-10*LOG10(A124)-6</f>
        <v>66.212463990471718</v>
      </c>
    </row>
    <row r="125" spans="1:2" x14ac:dyDescent="0.25">
      <c r="A125">
        <v>200</v>
      </c>
      <c r="B125" s="2">
        <f>Lwp-10*LOG10(A125)-6</f>
        <v>65.989700043360187</v>
      </c>
    </row>
    <row r="126" spans="1:2" x14ac:dyDescent="0.25">
      <c r="A126">
        <v>210</v>
      </c>
      <c r="B126" s="2">
        <f>Lwp-10*LOG10(A126)-6</f>
        <v>65.777807052660805</v>
      </c>
    </row>
    <row r="127" spans="1:2" x14ac:dyDescent="0.25">
      <c r="A127">
        <v>220</v>
      </c>
      <c r="B127" s="2">
        <f>Lwp-10*LOG10(A127)-6</f>
        <v>65.575773191777941</v>
      </c>
    </row>
    <row r="128" spans="1:2" x14ac:dyDescent="0.25">
      <c r="A128">
        <v>230</v>
      </c>
      <c r="B128" s="2">
        <f>Lwp-10*LOG10(A128)-6</f>
        <v>65.382721639824069</v>
      </c>
    </row>
    <row r="129" spans="1:2" x14ac:dyDescent="0.25">
      <c r="A129">
        <v>240</v>
      </c>
      <c r="B129" s="2">
        <f>Lwp-10*LOG10(A129)-6</f>
        <v>65.197887582883936</v>
      </c>
    </row>
    <row r="130" spans="1:2" x14ac:dyDescent="0.25">
      <c r="A130">
        <v>250</v>
      </c>
      <c r="B130" s="2">
        <f>Lwp-10*LOG10(A130)-6</f>
        <v>65.020599913279625</v>
      </c>
    </row>
    <row r="131" spans="1:2" x14ac:dyDescent="0.25">
      <c r="A131">
        <v>260</v>
      </c>
      <c r="B131" s="2">
        <f>Lwp-10*LOG10(A131)-6</f>
        <v>64.850266520291825</v>
      </c>
    </row>
    <row r="132" spans="1:2" x14ac:dyDescent="0.25">
      <c r="A132">
        <v>270</v>
      </c>
      <c r="B132" s="2">
        <f>Lwp-10*LOG10(A132)-6</f>
        <v>64.686362358410122</v>
      </c>
    </row>
    <row r="133" spans="1:2" x14ac:dyDescent="0.25">
      <c r="A133">
        <v>280</v>
      </c>
      <c r="B133" s="2">
        <f>Lwp-10*LOG10(A133)-6</f>
        <v>64.528419686577806</v>
      </c>
    </row>
    <row r="134" spans="1:2" x14ac:dyDescent="0.25">
      <c r="A134">
        <v>290</v>
      </c>
      <c r="B134" s="2">
        <f>Lwp-10*LOG10(A134)-6</f>
        <v>64.376020021010447</v>
      </c>
    </row>
    <row r="135" spans="1:2" x14ac:dyDescent="0.25">
      <c r="A135">
        <v>300</v>
      </c>
      <c r="B135" s="2">
        <f>Lwp-10*LOG10(A135)-6</f>
        <v>64.228787452803374</v>
      </c>
    </row>
    <row r="136" spans="1:2" x14ac:dyDescent="0.25">
      <c r="A136">
        <v>310</v>
      </c>
      <c r="B136" s="2">
        <f>Lwp-10*LOG10(A136)-6</f>
        <v>64.086383061657273</v>
      </c>
    </row>
    <row r="137" spans="1:2" x14ac:dyDescent="0.25">
      <c r="A137">
        <v>320</v>
      </c>
      <c r="B137" s="2">
        <f>Lwp-10*LOG10(A137)-6</f>
        <v>63.948500216800937</v>
      </c>
    </row>
    <row r="138" spans="1:2" x14ac:dyDescent="0.25">
      <c r="A138">
        <v>330</v>
      </c>
      <c r="B138" s="2">
        <f>Lwp-10*LOG10(A138)-6</f>
        <v>63.814860601221127</v>
      </c>
    </row>
    <row r="139" spans="1:2" x14ac:dyDescent="0.25">
      <c r="A139">
        <v>340</v>
      </c>
      <c r="B139" s="2">
        <f>Lwp-10*LOG10(A139)-6</f>
        <v>63.685210829577443</v>
      </c>
    </row>
    <row r="140" spans="1:2" x14ac:dyDescent="0.25">
      <c r="A140">
        <v>350</v>
      </c>
      <c r="B140" s="2">
        <f>Lwp-10*LOG10(A140)-6</f>
        <v>63.559319556497243</v>
      </c>
    </row>
    <row r="141" spans="1:2" x14ac:dyDescent="0.25">
      <c r="A141">
        <v>360</v>
      </c>
      <c r="B141" s="2">
        <f>Lwp-10*LOG10(A141)-6</f>
        <v>63.436974992327123</v>
      </c>
    </row>
    <row r="142" spans="1:2" x14ac:dyDescent="0.25">
      <c r="A142">
        <v>370</v>
      </c>
      <c r="B142" s="2">
        <f>Lwp-10*LOG10(A142)-6</f>
        <v>63.31798275933005</v>
      </c>
    </row>
    <row r="143" spans="1:2" x14ac:dyDescent="0.25">
      <c r="A143">
        <v>380</v>
      </c>
      <c r="B143" s="2">
        <f>Lwp-10*LOG10(A143)-6</f>
        <v>63.202164033831906</v>
      </c>
    </row>
    <row r="144" spans="1:2" x14ac:dyDescent="0.25">
      <c r="A144">
        <v>390</v>
      </c>
      <c r="B144" s="2">
        <f>Lwp-10*LOG10(A144)-6</f>
        <v>63.089353929735012</v>
      </c>
    </row>
    <row r="145" spans="1:2" x14ac:dyDescent="0.25">
      <c r="A145">
        <v>400</v>
      </c>
      <c r="B145" s="2">
        <f>Lwp-10*LOG10(A145)-6</f>
        <v>62.979400086720375</v>
      </c>
    </row>
    <row r="146" spans="1:2" x14ac:dyDescent="0.25">
      <c r="A146">
        <v>410</v>
      </c>
      <c r="B146" s="2">
        <f>Lwp-10*LOG10(A146)-6</f>
        <v>62.872161432802642</v>
      </c>
    </row>
    <row r="147" spans="1:2" x14ac:dyDescent="0.25">
      <c r="A147">
        <v>420</v>
      </c>
      <c r="B147" s="2">
        <f>Lwp-10*LOG10(A147)-6</f>
        <v>62.767507096020992</v>
      </c>
    </row>
    <row r="148" spans="1:2" x14ac:dyDescent="0.25">
      <c r="A148">
        <v>430</v>
      </c>
      <c r="B148" s="2">
        <f>Lwp-10*LOG10(A148)-6</f>
        <v>62.66531544420414</v>
      </c>
    </row>
    <row r="149" spans="1:2" x14ac:dyDescent="0.25">
      <c r="A149">
        <v>440</v>
      </c>
      <c r="B149" s="2">
        <f>Lwp-10*LOG10(A149)-6</f>
        <v>62.565473235138128</v>
      </c>
    </row>
    <row r="150" spans="1:2" x14ac:dyDescent="0.25">
      <c r="A150">
        <v>450</v>
      </c>
      <c r="B150" s="2">
        <f>Lwp-10*LOG10(A150)-6</f>
        <v>62.46787486224656</v>
      </c>
    </row>
    <row r="151" spans="1:2" x14ac:dyDescent="0.25">
      <c r="A151">
        <v>460</v>
      </c>
      <c r="B151" s="2">
        <f>Lwp-10*LOG10(A151)-6</f>
        <v>62.372421683184257</v>
      </c>
    </row>
    <row r="152" spans="1:2" x14ac:dyDescent="0.25">
      <c r="A152">
        <v>470</v>
      </c>
      <c r="B152" s="2">
        <f>Lwp-10*LOG10(A152)-6</f>
        <v>62.27902142064282</v>
      </c>
    </row>
    <row r="153" spans="1:2" x14ac:dyDescent="0.25">
      <c r="A153">
        <v>480</v>
      </c>
      <c r="B153" s="2">
        <f>Lwp-10*LOG10(A153)-6</f>
        <v>62.187587626244124</v>
      </c>
    </row>
    <row r="154" spans="1:2" x14ac:dyDescent="0.25">
      <c r="A154">
        <v>490</v>
      </c>
      <c r="B154" s="2">
        <f>Lwp-10*LOG10(A154)-6</f>
        <v>62.098039199714862</v>
      </c>
    </row>
    <row r="155" spans="1:2" x14ac:dyDescent="0.25">
      <c r="A155">
        <v>500</v>
      </c>
      <c r="B155" s="2">
        <f>Lwp-10*LOG10(A155)-6</f>
        <v>62.010299956639813</v>
      </c>
    </row>
    <row r="156" spans="1:2" x14ac:dyDescent="0.25">
      <c r="A156">
        <v>510</v>
      </c>
      <c r="B156" s="2">
        <f>Lwp-10*LOG10(A156)-6</f>
        <v>61.924298239020629</v>
      </c>
    </row>
    <row r="157" spans="1:2" x14ac:dyDescent="0.25">
      <c r="A157">
        <v>520</v>
      </c>
      <c r="B157" s="2">
        <f>Lwp-10*LOG10(A157)-6</f>
        <v>61.839966563652013</v>
      </c>
    </row>
    <row r="158" spans="1:2" x14ac:dyDescent="0.25">
      <c r="A158">
        <v>530</v>
      </c>
      <c r="B158" s="2">
        <f>Lwp-10*LOG10(A158)-6</f>
        <v>61.757241303992117</v>
      </c>
    </row>
    <row r="159" spans="1:2" x14ac:dyDescent="0.25">
      <c r="A159">
        <v>540</v>
      </c>
      <c r="B159" s="2">
        <f>Lwp-10*LOG10(A159)-6</f>
        <v>61.676062401770309</v>
      </c>
    </row>
    <row r="160" spans="1:2" x14ac:dyDescent="0.25">
      <c r="A160">
        <v>550</v>
      </c>
      <c r="B160" s="2">
        <f>Lwp-10*LOG10(A160)-6</f>
        <v>61.596373105057566</v>
      </c>
    </row>
    <row r="161" spans="1:2" x14ac:dyDescent="0.25">
      <c r="A161">
        <v>560</v>
      </c>
      <c r="B161" s="2">
        <f>Lwp-10*LOG10(A161)-6</f>
        <v>61.518119729937993</v>
      </c>
    </row>
    <row r="162" spans="1:2" x14ac:dyDescent="0.25">
      <c r="A162">
        <v>570</v>
      </c>
      <c r="B162" s="2">
        <f>Lwp-10*LOG10(A162)-6</f>
        <v>61.441251443275092</v>
      </c>
    </row>
    <row r="163" spans="1:2" x14ac:dyDescent="0.25">
      <c r="A163">
        <v>580</v>
      </c>
      <c r="B163" s="2">
        <f>Lwp-10*LOG10(A163)-6</f>
        <v>61.365720064370635</v>
      </c>
    </row>
    <row r="164" spans="1:2" x14ac:dyDescent="0.25">
      <c r="A164">
        <v>590</v>
      </c>
      <c r="B164" s="2">
        <f>Lwp-10*LOG10(A164)-6</f>
        <v>61.29147988357856</v>
      </c>
    </row>
    <row r="165" spans="1:2" x14ac:dyDescent="0.25">
      <c r="A165">
        <v>600</v>
      </c>
      <c r="B165" s="2">
        <f>Lwp-10*LOG10(A165)-6</f>
        <v>61.218487496163561</v>
      </c>
    </row>
    <row r="166" spans="1:2" x14ac:dyDescent="0.25">
      <c r="A166">
        <v>610</v>
      </c>
      <c r="B166" s="2">
        <f>Lwp-10*LOG10(A166)-6</f>
        <v>61.146701649892321</v>
      </c>
    </row>
    <row r="167" spans="1:2" x14ac:dyDescent="0.25">
      <c r="A167">
        <v>620</v>
      </c>
      <c r="B167" s="2">
        <f>Lwp-10*LOG10(A167)-6</f>
        <v>61.07608310501746</v>
      </c>
    </row>
    <row r="168" spans="1:2" x14ac:dyDescent="0.25">
      <c r="A168">
        <v>630</v>
      </c>
      <c r="B168" s="2">
        <f>Lwp-10*LOG10(A168)-6</f>
        <v>61.006594505464179</v>
      </c>
    </row>
    <row r="169" spans="1:2" x14ac:dyDescent="0.25">
      <c r="A169">
        <v>640</v>
      </c>
      <c r="B169" s="2">
        <f>Lwp-10*LOG10(A169)-6</f>
        <v>60.938200260161125</v>
      </c>
    </row>
    <row r="170" spans="1:2" x14ac:dyDescent="0.25">
      <c r="A170">
        <v>650</v>
      </c>
      <c r="B170" s="2">
        <f>Lwp-10*LOG10(A170)-6</f>
        <v>60.87086643357145</v>
      </c>
    </row>
    <row r="171" spans="1:2" x14ac:dyDescent="0.25">
      <c r="A171">
        <v>660</v>
      </c>
      <c r="B171" s="2">
        <f>Lwp-10*LOG10(A171)-6</f>
        <v>60.804560644581315</v>
      </c>
    </row>
    <row r="172" spans="1:2" x14ac:dyDescent="0.25">
      <c r="A172">
        <v>670</v>
      </c>
      <c r="B172" s="2">
        <f>Lwp-10*LOG10(A172)-6</f>
        <v>60.739251972991738</v>
      </c>
    </row>
    <row r="173" spans="1:2" x14ac:dyDescent="0.25">
      <c r="A173">
        <v>680</v>
      </c>
      <c r="B173" s="2">
        <f>Lwp-10*LOG10(A173)-6</f>
        <v>60.67491087293763</v>
      </c>
    </row>
    <row r="174" spans="1:2" x14ac:dyDescent="0.25">
      <c r="A174">
        <v>690</v>
      </c>
      <c r="B174" s="2">
        <f>Lwp-10*LOG10(A174)-6</f>
        <v>60.611509092627443</v>
      </c>
    </row>
    <row r="175" spans="1:2" x14ac:dyDescent="0.25">
      <c r="A175">
        <v>700</v>
      </c>
      <c r="B175" s="2">
        <f>Lwp-10*LOG10(A175)-6</f>
        <v>60.549019599857431</v>
      </c>
    </row>
    <row r="176" spans="1:2" x14ac:dyDescent="0.25">
      <c r="A176">
        <v>710</v>
      </c>
      <c r="B176" s="2">
        <f>Lwp-10*LOG10(A176)-6</f>
        <v>60.487416512809247</v>
      </c>
    </row>
    <row r="177" spans="1:3" x14ac:dyDescent="0.25">
      <c r="A177">
        <v>720</v>
      </c>
      <c r="B177" s="2">
        <f>Lwp-10*LOG10(A177)-6</f>
        <v>60.42667503568731</v>
      </c>
    </row>
    <row r="178" spans="1:3" x14ac:dyDescent="0.25">
      <c r="A178">
        <v>730</v>
      </c>
      <c r="B178" s="2">
        <f>Lwp-10*LOG10(A178)-6</f>
        <v>60.366771398795436</v>
      </c>
    </row>
    <row r="179" spans="1:3" x14ac:dyDescent="0.25">
      <c r="A179">
        <v>740</v>
      </c>
      <c r="B179" s="2">
        <f>Lwp-10*LOG10(A179)-6</f>
        <v>60.307682802690238</v>
      </c>
    </row>
    <row r="180" spans="1:3" x14ac:dyDescent="0.25">
      <c r="A180">
        <v>750</v>
      </c>
      <c r="B180" s="2">
        <f>Lwp-10*LOG10(A180)-6</f>
        <v>60.249387366082999</v>
      </c>
    </row>
    <row r="181" spans="1:3" x14ac:dyDescent="0.25">
      <c r="A181">
        <v>760</v>
      </c>
      <c r="B181" s="2">
        <f>Lwp-10*LOG10(A181)-6</f>
        <v>60.191864077192093</v>
      </c>
    </row>
    <row r="182" spans="1:3" x14ac:dyDescent="0.25">
      <c r="A182">
        <v>770</v>
      </c>
      <c r="B182" s="2">
        <f>Lwp-10*LOG10(A182)-6</f>
        <v>60.135092748275184</v>
      </c>
    </row>
    <row r="183" spans="1:3" x14ac:dyDescent="0.25">
      <c r="A183">
        <v>780</v>
      </c>
      <c r="B183" s="2">
        <f>Lwp-10*LOG10(A183)-6</f>
        <v>60.079053973095199</v>
      </c>
    </row>
    <row r="184" spans="1:3" x14ac:dyDescent="0.25">
      <c r="A184" s="9">
        <v>790</v>
      </c>
      <c r="B184" s="6">
        <f>Lwp-10*LOG10(A184)-6</f>
        <v>60.023729087095589</v>
      </c>
      <c r="C184" t="s">
        <v>39</v>
      </c>
    </row>
    <row r="185" spans="1:3" x14ac:dyDescent="0.25">
      <c r="A185">
        <v>800</v>
      </c>
      <c r="B185" s="2">
        <f>Lwp-10*LOG10(A185)-6</f>
        <v>59.969100130080562</v>
      </c>
    </row>
    <row r="186" spans="1:3" x14ac:dyDescent="0.25">
      <c r="A186">
        <v>810</v>
      </c>
      <c r="B186" s="2">
        <f>Lwp-10*LOG10(A186)-6</f>
        <v>59.915149811213496</v>
      </c>
    </row>
    <row r="187" spans="1:3" x14ac:dyDescent="0.25">
      <c r="A187">
        <v>820</v>
      </c>
      <c r="B187" s="2">
        <f>Lwp-10*LOG10(A187)-6</f>
        <v>59.861861476162829</v>
      </c>
    </row>
    <row r="188" spans="1:3" x14ac:dyDescent="0.25">
      <c r="A188">
        <v>830</v>
      </c>
      <c r="B188" s="2">
        <f>Lwp-10*LOG10(A188)-6</f>
        <v>59.809219076239259</v>
      </c>
    </row>
    <row r="189" spans="1:3" x14ac:dyDescent="0.25">
      <c r="A189">
        <v>840</v>
      </c>
      <c r="B189" s="2">
        <f>Lwp-10*LOG10(A189)-6</f>
        <v>59.75720713938118</v>
      </c>
    </row>
    <row r="190" spans="1:3" x14ac:dyDescent="0.25">
      <c r="A190">
        <v>850</v>
      </c>
      <c r="B190" s="2">
        <f>Lwp-10*LOG10(A190)-6</f>
        <v>59.705810742857068</v>
      </c>
    </row>
    <row r="191" spans="1:3" x14ac:dyDescent="0.25">
      <c r="A191">
        <v>860</v>
      </c>
      <c r="B191" s="2">
        <f>Lwp-10*LOG10(A191)-6</f>
        <v>59.655015487564327</v>
      </c>
    </row>
    <row r="192" spans="1:3" x14ac:dyDescent="0.25">
      <c r="A192">
        <v>870</v>
      </c>
      <c r="B192" s="2">
        <f>Lwp-10*LOG10(A192)-6</f>
        <v>59.604807473813821</v>
      </c>
    </row>
    <row r="193" spans="1:2" x14ac:dyDescent="0.25">
      <c r="A193">
        <v>880</v>
      </c>
      <c r="B193" s="2">
        <f>Lwp-10*LOG10(A193)-6</f>
        <v>59.555173278498316</v>
      </c>
    </row>
    <row r="194" spans="1:2" x14ac:dyDescent="0.25">
      <c r="A194">
        <v>890</v>
      </c>
      <c r="B194" s="2">
        <f>Lwp-10*LOG10(A194)-6</f>
        <v>59.506099933550871</v>
      </c>
    </row>
    <row r="195" spans="1:2" x14ac:dyDescent="0.25">
      <c r="A195">
        <v>900</v>
      </c>
      <c r="B195" s="2">
        <f>Lwp-10*LOG10(A195)-6</f>
        <v>59.457574905606748</v>
      </c>
    </row>
    <row r="196" spans="1:2" x14ac:dyDescent="0.25">
      <c r="A196">
        <v>910</v>
      </c>
      <c r="B196" s="2">
        <f>Lwp-10*LOG10(A196)-6</f>
        <v>59.409586076789068</v>
      </c>
    </row>
    <row r="197" spans="1:2" x14ac:dyDescent="0.25">
      <c r="A197">
        <v>920</v>
      </c>
      <c r="B197" s="2">
        <f>Lwp-10*LOG10(A197)-6</f>
        <v>59.362121726544444</v>
      </c>
    </row>
    <row r="198" spans="1:2" x14ac:dyDescent="0.25">
      <c r="A198">
        <v>930</v>
      </c>
      <c r="B198" s="2">
        <f>Lwp-10*LOG10(A198)-6</f>
        <v>59.315170514460647</v>
      </c>
    </row>
    <row r="199" spans="1:2" x14ac:dyDescent="0.25">
      <c r="A199">
        <v>940</v>
      </c>
      <c r="B199" s="2">
        <f>Lwp-10*LOG10(A199)-6</f>
        <v>59.268721464003008</v>
      </c>
    </row>
    <row r="200" spans="1:2" x14ac:dyDescent="0.25">
      <c r="A200">
        <v>950</v>
      </c>
      <c r="B200" s="2">
        <f>Lwp-10*LOG10(A200)-6</f>
        <v>59.222763947111531</v>
      </c>
    </row>
    <row r="201" spans="1:2" x14ac:dyDescent="0.25">
      <c r="A201">
        <v>960</v>
      </c>
      <c r="B201" s="2">
        <f>Lwp-10*LOG10(A201)-6</f>
        <v>59.177287669604311</v>
      </c>
    </row>
    <row r="202" spans="1:2" x14ac:dyDescent="0.25">
      <c r="A202">
        <v>970</v>
      </c>
      <c r="B202" s="2">
        <f>Lwp-10*LOG10(A202)-6</f>
        <v>59.132282657337555</v>
      </c>
    </row>
    <row r="203" spans="1:2" x14ac:dyDescent="0.25">
      <c r="A203">
        <v>980</v>
      </c>
      <c r="B203" s="2">
        <f>Lwp-10*LOG10(A203)-6</f>
        <v>59.087739243075049</v>
      </c>
    </row>
    <row r="204" spans="1:2" x14ac:dyDescent="0.25">
      <c r="A204">
        <v>990</v>
      </c>
      <c r="B204" s="2">
        <f>Lwp-10*LOG10(A204)-6</f>
        <v>59.043648054024501</v>
      </c>
    </row>
    <row r="205" spans="1:2" x14ac:dyDescent="0.25">
      <c r="A205">
        <v>1000</v>
      </c>
      <c r="B205" s="2">
        <f>Lwp-10*LOG10(A205)-6</f>
        <v>59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zoomScale="154" zoomScaleNormal="154" workbookViewId="0">
      <selection activeCell="C11" sqref="C11"/>
    </sheetView>
  </sheetViews>
  <sheetFormatPr defaultRowHeight="15" x14ac:dyDescent="0.25"/>
  <cols>
    <col min="4" max="4" width="10.28515625" customWidth="1"/>
  </cols>
  <sheetData>
    <row r="1" spans="1:7" x14ac:dyDescent="0.25">
      <c r="A1" s="4" t="s">
        <v>55</v>
      </c>
    </row>
    <row r="2" spans="1:7" x14ac:dyDescent="0.25">
      <c r="A2" t="s">
        <v>60</v>
      </c>
      <c r="E2" t="s">
        <v>58</v>
      </c>
    </row>
    <row r="4" spans="1:7" x14ac:dyDescent="0.25">
      <c r="A4" t="s">
        <v>59</v>
      </c>
      <c r="B4" t="s">
        <v>56</v>
      </c>
      <c r="C4" t="s">
        <v>57</v>
      </c>
      <c r="D4" t="s">
        <v>62</v>
      </c>
      <c r="E4" t="s">
        <v>64</v>
      </c>
      <c r="F4" t="s">
        <v>65</v>
      </c>
      <c r="G4" t="s">
        <v>62</v>
      </c>
    </row>
    <row r="5" spans="1:7" x14ac:dyDescent="0.25">
      <c r="A5">
        <v>1</v>
      </c>
      <c r="B5">
        <v>31</v>
      </c>
      <c r="C5">
        <v>9.1</v>
      </c>
      <c r="D5">
        <f>10^(C5/10)</f>
        <v>8.1283051616409931</v>
      </c>
      <c r="E5">
        <v>-39.4</v>
      </c>
      <c r="G5">
        <f>10^(F5/10)</f>
        <v>1</v>
      </c>
    </row>
    <row r="6" spans="1:7" x14ac:dyDescent="0.25">
      <c r="A6">
        <v>2</v>
      </c>
      <c r="B6">
        <v>63</v>
      </c>
      <c r="C6">
        <v>24.7</v>
      </c>
      <c r="D6">
        <f t="shared" ref="D6:D14" si="0">10^(C6/10)</f>
        <v>295.12092266663871</v>
      </c>
      <c r="E6">
        <v>-26.2</v>
      </c>
      <c r="G6">
        <f t="shared" ref="G6:G14" si="1">10^(F6/10)</f>
        <v>1</v>
      </c>
    </row>
    <row r="7" spans="1:7" x14ac:dyDescent="0.25">
      <c r="A7">
        <v>3</v>
      </c>
      <c r="B7">
        <v>125</v>
      </c>
      <c r="C7">
        <v>55.4</v>
      </c>
      <c r="D7">
        <f t="shared" si="0"/>
        <v>346736.85045253241</v>
      </c>
      <c r="E7">
        <v>-16.100000000000001</v>
      </c>
      <c r="F7">
        <f>C7+E7</f>
        <v>39.299999999999997</v>
      </c>
      <c r="G7">
        <f t="shared" si="1"/>
        <v>8511.3803820237626</v>
      </c>
    </row>
    <row r="8" spans="1:7" x14ac:dyDescent="0.25">
      <c r="A8">
        <v>4</v>
      </c>
      <c r="B8">
        <v>250</v>
      </c>
      <c r="C8">
        <v>62.3</v>
      </c>
      <c r="D8">
        <f t="shared" si="0"/>
        <v>1698243.6524617458</v>
      </c>
      <c r="E8">
        <v>-8.6</v>
      </c>
      <c r="F8">
        <f t="shared" ref="F6:F14" si="2">C8+E8</f>
        <v>53.699999999999996</v>
      </c>
      <c r="G8">
        <f t="shared" si="1"/>
        <v>234422.88153199226</v>
      </c>
    </row>
    <row r="9" spans="1:7" x14ac:dyDescent="0.25">
      <c r="A9">
        <v>5</v>
      </c>
      <c r="B9">
        <v>500</v>
      </c>
      <c r="C9">
        <v>67</v>
      </c>
      <c r="D9">
        <f t="shared" si="0"/>
        <v>5011872.3362727314</v>
      </c>
      <c r="E9">
        <v>-3.2</v>
      </c>
      <c r="F9">
        <f t="shared" si="2"/>
        <v>63.8</v>
      </c>
      <c r="G9">
        <f t="shared" si="1"/>
        <v>2398832.9190194933</v>
      </c>
    </row>
    <row r="10" spans="1:7" x14ac:dyDescent="0.25">
      <c r="A10">
        <v>6</v>
      </c>
      <c r="B10">
        <v>1000</v>
      </c>
      <c r="C10">
        <v>64</v>
      </c>
      <c r="D10">
        <f t="shared" si="0"/>
        <v>2511886.431509587</v>
      </c>
      <c r="E10">
        <v>0</v>
      </c>
      <c r="F10">
        <f t="shared" si="2"/>
        <v>64</v>
      </c>
      <c r="G10">
        <f t="shared" si="1"/>
        <v>2511886.431509587</v>
      </c>
    </row>
    <row r="11" spans="1:7" x14ac:dyDescent="0.25">
      <c r="A11">
        <v>7</v>
      </c>
      <c r="B11">
        <v>2000</v>
      </c>
      <c r="C11">
        <v>60.2</v>
      </c>
      <c r="D11">
        <f t="shared" si="0"/>
        <v>1047128.5480509026</v>
      </c>
      <c r="E11">
        <v>1.2</v>
      </c>
      <c r="F11">
        <f t="shared" si="2"/>
        <v>61.400000000000006</v>
      </c>
      <c r="G11">
        <f t="shared" si="1"/>
        <v>1380384.2646028898</v>
      </c>
    </row>
    <row r="12" spans="1:7" x14ac:dyDescent="0.25">
      <c r="A12">
        <v>8</v>
      </c>
      <c r="B12">
        <v>4000</v>
      </c>
      <c r="C12">
        <v>57.5</v>
      </c>
      <c r="D12">
        <f t="shared" si="0"/>
        <v>562341.32519035018</v>
      </c>
      <c r="E12">
        <v>1</v>
      </c>
      <c r="F12">
        <f t="shared" si="2"/>
        <v>58.5</v>
      </c>
      <c r="G12">
        <f t="shared" si="1"/>
        <v>707945.78438413853</v>
      </c>
    </row>
    <row r="13" spans="1:7" x14ac:dyDescent="0.25">
      <c r="A13">
        <v>9</v>
      </c>
      <c r="B13">
        <v>8000</v>
      </c>
      <c r="C13">
        <v>61.4</v>
      </c>
      <c r="D13">
        <f t="shared" si="0"/>
        <v>1380384.2646028849</v>
      </c>
      <c r="E13">
        <v>-1.1000000000000001</v>
      </c>
      <c r="F13">
        <f t="shared" si="2"/>
        <v>60.3</v>
      </c>
      <c r="G13">
        <f t="shared" si="1"/>
        <v>1071519.3052376057</v>
      </c>
    </row>
    <row r="14" spans="1:7" x14ac:dyDescent="0.25">
      <c r="A14">
        <v>10</v>
      </c>
      <c r="B14">
        <v>16000</v>
      </c>
      <c r="C14">
        <v>42.4</v>
      </c>
      <c r="D14">
        <f t="shared" si="0"/>
        <v>17378.008287493791</v>
      </c>
      <c r="E14">
        <v>-6.6</v>
      </c>
      <c r="F14">
        <f t="shared" si="2"/>
        <v>35.799999999999997</v>
      </c>
      <c r="G14">
        <f t="shared" si="1"/>
        <v>3801.8939632056104</v>
      </c>
    </row>
    <row r="15" spans="1:7" x14ac:dyDescent="0.25">
      <c r="A15" s="4" t="s">
        <v>63</v>
      </c>
      <c r="B15" s="4"/>
      <c r="C15" s="11">
        <f>10*LOG10(D15)</f>
        <v>70.995520137979014</v>
      </c>
      <c r="D15">
        <f>SUM(D5:D14)</f>
        <v>12576274.666056056</v>
      </c>
      <c r="F15" s="11">
        <f>10*LOG10(G15)</f>
        <v>69.19982724739404</v>
      </c>
      <c r="G15">
        <f>SUM(G5:G14)</f>
        <v>8317306.8606309379</v>
      </c>
    </row>
    <row r="18" spans="1:1" x14ac:dyDescent="0.25">
      <c r="A18" t="s">
        <v>61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zoomScale="166" zoomScaleNormal="166" workbookViewId="0"/>
  </sheetViews>
  <sheetFormatPr defaultRowHeight="15" x14ac:dyDescent="0.25"/>
  <cols>
    <col min="1" max="1" width="10.85546875" customWidth="1"/>
  </cols>
  <sheetData>
    <row r="1" spans="1:4" x14ac:dyDescent="0.25">
      <c r="A1" s="4" t="s">
        <v>66</v>
      </c>
    </row>
    <row r="3" spans="1:4" x14ac:dyDescent="0.25">
      <c r="A3" t="s">
        <v>35</v>
      </c>
      <c r="B3">
        <v>100</v>
      </c>
      <c r="C3" t="s">
        <v>2</v>
      </c>
    </row>
    <row r="5" spans="1:4" x14ac:dyDescent="0.25">
      <c r="A5" t="s">
        <v>67</v>
      </c>
      <c r="B5">
        <v>5</v>
      </c>
      <c r="C5" t="s">
        <v>5</v>
      </c>
    </row>
    <row r="6" spans="1:4" x14ac:dyDescent="0.25">
      <c r="A6" t="s">
        <v>68</v>
      </c>
      <c r="B6">
        <v>50</v>
      </c>
      <c r="C6" t="s">
        <v>5</v>
      </c>
    </row>
    <row r="7" spans="1:4" x14ac:dyDescent="0.25">
      <c r="A7" t="s">
        <v>69</v>
      </c>
      <c r="B7">
        <v>9</v>
      </c>
      <c r="C7" t="s">
        <v>5</v>
      </c>
    </row>
    <row r="8" spans="1:4" x14ac:dyDescent="0.25">
      <c r="A8" t="s">
        <v>70</v>
      </c>
      <c r="B8">
        <f>B5+B6</f>
        <v>55</v>
      </c>
      <c r="C8" t="s">
        <v>5</v>
      </c>
    </row>
    <row r="9" spans="1:4" x14ac:dyDescent="0.25">
      <c r="A9" t="s">
        <v>71</v>
      </c>
      <c r="B9">
        <f>SQRT(B5^2+B7^2)</f>
        <v>10.295630140987001</v>
      </c>
      <c r="C9" t="s">
        <v>5</v>
      </c>
      <c r="D9" t="s">
        <v>72</v>
      </c>
    </row>
    <row r="10" spans="1:4" x14ac:dyDescent="0.25">
      <c r="A10" t="s">
        <v>73</v>
      </c>
      <c r="B10">
        <f>SQRT(B6^2+B7^2)</f>
        <v>50.803543183522152</v>
      </c>
      <c r="C10" t="s">
        <v>5</v>
      </c>
      <c r="D10" t="s">
        <v>72</v>
      </c>
    </row>
    <row r="11" spans="1:4" x14ac:dyDescent="0.25">
      <c r="A11" t="s">
        <v>74</v>
      </c>
      <c r="B11">
        <f>A+B-d</f>
        <v>6.0991733245091524</v>
      </c>
      <c r="C11" t="s">
        <v>5</v>
      </c>
    </row>
    <row r="13" spans="1:4" x14ac:dyDescent="0.25">
      <c r="A13" t="s">
        <v>75</v>
      </c>
    </row>
    <row r="14" spans="1:4" x14ac:dyDescent="0.25">
      <c r="A14" t="s">
        <v>76</v>
      </c>
      <c r="B14">
        <v>250</v>
      </c>
      <c r="C14" t="s">
        <v>77</v>
      </c>
    </row>
    <row r="15" spans="1:4" x14ac:dyDescent="0.25">
      <c r="A15" t="s">
        <v>78</v>
      </c>
      <c r="B15">
        <v>340</v>
      </c>
      <c r="C15" t="s">
        <v>79</v>
      </c>
    </row>
    <row r="16" spans="1:4" x14ac:dyDescent="0.25">
      <c r="A16" t="s">
        <v>80</v>
      </c>
      <c r="B16">
        <f>2*delta*f/c0</f>
        <v>8.9693725360428722</v>
      </c>
      <c r="C16" t="s">
        <v>81</v>
      </c>
    </row>
    <row r="18" spans="1:5" x14ac:dyDescent="0.25">
      <c r="A18" t="s">
        <v>82</v>
      </c>
    </row>
    <row r="19" spans="1:5" ht="20.25" x14ac:dyDescent="0.35">
      <c r="A19" s="12" t="s">
        <v>83</v>
      </c>
      <c r="E19" t="s">
        <v>84</v>
      </c>
    </row>
    <row r="20" spans="1:5" ht="18.75" x14ac:dyDescent="0.3">
      <c r="A20" s="12" t="s">
        <v>85</v>
      </c>
      <c r="E20" t="s">
        <v>86</v>
      </c>
    </row>
    <row r="21" spans="1:5" x14ac:dyDescent="0.25">
      <c r="A21" t="s">
        <v>87</v>
      </c>
      <c r="B21">
        <f>10*LOG10(3+20*N)</f>
        <v>22.609949531251971</v>
      </c>
      <c r="C21" t="s">
        <v>2</v>
      </c>
      <c r="E21" t="s">
        <v>84</v>
      </c>
    </row>
    <row r="22" spans="1:5" x14ac:dyDescent="0.25">
      <c r="A22" t="s">
        <v>87</v>
      </c>
      <c r="B22">
        <f>10*LOG10(2+5.5*N)</f>
        <v>17.103843694530866</v>
      </c>
      <c r="C22" t="s">
        <v>2</v>
      </c>
      <c r="E22" t="s">
        <v>86</v>
      </c>
    </row>
    <row r="24" spans="1:5" x14ac:dyDescent="0.25">
      <c r="A24" t="s">
        <v>88</v>
      </c>
      <c r="B24" s="2">
        <f>Lww-20*LOG10(d)-11</f>
        <v>54.192746210115132</v>
      </c>
      <c r="C24" t="s">
        <v>2</v>
      </c>
      <c r="E24" t="s">
        <v>84</v>
      </c>
    </row>
    <row r="25" spans="1:5" x14ac:dyDescent="0.25">
      <c r="A25" t="s">
        <v>89</v>
      </c>
      <c r="B25" s="2">
        <f>B24-DL_1</f>
        <v>31.582796678863161</v>
      </c>
      <c r="C25" t="s">
        <v>2</v>
      </c>
      <c r="E25" t="s">
        <v>84</v>
      </c>
    </row>
    <row r="27" spans="1:5" x14ac:dyDescent="0.25">
      <c r="A27" t="s">
        <v>90</v>
      </c>
      <c r="B27">
        <f>Lww-10*LOG10(d)-6</f>
        <v>76.596373105057566</v>
      </c>
      <c r="C27" t="s">
        <v>2</v>
      </c>
      <c r="E27" t="s">
        <v>86</v>
      </c>
    </row>
    <row r="28" spans="1:5" x14ac:dyDescent="0.25">
      <c r="A28" t="s">
        <v>91</v>
      </c>
      <c r="B28">
        <f>B27-DL_2</f>
        <v>59.4925294105267</v>
      </c>
      <c r="C28" t="s">
        <v>2</v>
      </c>
      <c r="E28" t="s">
        <v>86</v>
      </c>
    </row>
    <row r="30" spans="1:5" x14ac:dyDescent="0.25">
      <c r="A30" t="s">
        <v>92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zoomScale="172" zoomScaleNormal="172" workbookViewId="0"/>
  </sheetViews>
  <sheetFormatPr defaultRowHeight="15" x14ac:dyDescent="0.25"/>
  <sheetData>
    <row r="1" spans="1:7" x14ac:dyDescent="0.25">
      <c r="A1" s="4" t="s">
        <v>118</v>
      </c>
      <c r="G1" t="s">
        <v>7</v>
      </c>
    </row>
    <row r="2" spans="1:7" x14ac:dyDescent="0.25">
      <c r="D2" s="5" t="s">
        <v>93</v>
      </c>
    </row>
    <row r="3" spans="1:7" x14ac:dyDescent="0.25">
      <c r="B3" s="5" t="s">
        <v>30</v>
      </c>
      <c r="E3" t="s">
        <v>94</v>
      </c>
      <c r="G3" t="s">
        <v>95</v>
      </c>
    </row>
    <row r="6" spans="1:7" x14ac:dyDescent="0.25">
      <c r="A6" t="s">
        <v>96</v>
      </c>
    </row>
    <row r="7" spans="1:7" x14ac:dyDescent="0.25">
      <c r="A7" t="s">
        <v>35</v>
      </c>
      <c r="B7">
        <v>100</v>
      </c>
      <c r="C7" t="s">
        <v>100</v>
      </c>
    </row>
    <row r="8" spans="1:7" x14ac:dyDescent="0.25">
      <c r="A8" t="s">
        <v>41</v>
      </c>
      <c r="B8">
        <v>15</v>
      </c>
      <c r="C8" t="s">
        <v>5</v>
      </c>
    </row>
    <row r="9" spans="1:7" x14ac:dyDescent="0.25">
      <c r="A9" t="s">
        <v>97</v>
      </c>
      <c r="B9">
        <v>5</v>
      </c>
      <c r="C9" t="s">
        <v>5</v>
      </c>
    </row>
    <row r="10" spans="1:7" x14ac:dyDescent="0.25">
      <c r="A10" t="s">
        <v>44</v>
      </c>
      <c r="B10">
        <f>SQRT(dd^2+hr^2)</f>
        <v>15.811388300841896</v>
      </c>
      <c r="C10" t="s">
        <v>5</v>
      </c>
    </row>
    <row r="12" spans="1:7" x14ac:dyDescent="0.25">
      <c r="A12" t="s">
        <v>98</v>
      </c>
    </row>
    <row r="13" spans="1:7" x14ac:dyDescent="0.25">
      <c r="A13" s="4" t="s">
        <v>99</v>
      </c>
      <c r="B13" s="10">
        <f>Lwww-20*LOG10(rr)-11+10*LOG10(2)</f>
        <v>68.030899869919438</v>
      </c>
      <c r="C13" s="4" t="s">
        <v>100</v>
      </c>
    </row>
    <row r="15" spans="1:7" x14ac:dyDescent="0.25">
      <c r="A15" t="s">
        <v>101</v>
      </c>
    </row>
    <row r="16" spans="1:7" x14ac:dyDescent="0.25">
      <c r="A16" t="s">
        <v>102</v>
      </c>
      <c r="B16">
        <v>0.5</v>
      </c>
      <c r="G16" t="s">
        <v>7</v>
      </c>
    </row>
    <row r="17" spans="1:7" x14ac:dyDescent="0.25">
      <c r="D17" s="5" t="s">
        <v>108</v>
      </c>
    </row>
    <row r="18" spans="1:7" x14ac:dyDescent="0.25">
      <c r="B18" s="5" t="s">
        <v>30</v>
      </c>
      <c r="E18" t="s">
        <v>94</v>
      </c>
      <c r="G18" t="s">
        <v>106</v>
      </c>
    </row>
    <row r="19" spans="1:7" x14ac:dyDescent="0.25">
      <c r="C19" t="s">
        <v>103</v>
      </c>
      <c r="E19" s="13" t="s">
        <v>109</v>
      </c>
    </row>
    <row r="21" spans="1:7" x14ac:dyDescent="0.25">
      <c r="B21" s="5" t="s">
        <v>105</v>
      </c>
      <c r="G21" t="s">
        <v>107</v>
      </c>
    </row>
    <row r="23" spans="1:7" x14ac:dyDescent="0.25">
      <c r="A23" t="s">
        <v>111</v>
      </c>
      <c r="B23">
        <v>1</v>
      </c>
      <c r="C23" t="s">
        <v>5</v>
      </c>
    </row>
    <row r="24" spans="1:7" x14ac:dyDescent="0.25">
      <c r="A24" t="s">
        <v>110</v>
      </c>
      <c r="B24">
        <f>SQRT((hr-hs)^2+dd^2)</f>
        <v>15.524174696260024</v>
      </c>
    </row>
    <row r="25" spans="1:7" x14ac:dyDescent="0.25">
      <c r="A25" t="s">
        <v>112</v>
      </c>
      <c r="B25">
        <f>SQRT((hr+hs)^2+dd^2)</f>
        <v>16.15549442140351</v>
      </c>
    </row>
    <row r="26" spans="1:7" x14ac:dyDescent="0.25">
      <c r="A26" t="s">
        <v>113</v>
      </c>
    </row>
    <row r="27" spans="1:7" x14ac:dyDescent="0.25">
      <c r="A27" t="s">
        <v>104</v>
      </c>
      <c r="B27" s="2">
        <f>Lwww-20*LOG10(rd)-11</f>
        <v>65.179829574251315</v>
      </c>
      <c r="C27" t="s">
        <v>100</v>
      </c>
    </row>
    <row r="28" spans="1:7" x14ac:dyDescent="0.25">
      <c r="A28" t="s">
        <v>115</v>
      </c>
    </row>
    <row r="29" spans="1:7" x14ac:dyDescent="0.25">
      <c r="A29" t="s">
        <v>114</v>
      </c>
      <c r="B29" s="2">
        <f>Lwww-20*LOG10(rrr)-11+10*LOG10(1-alfa)</f>
        <v>61.823294969977383</v>
      </c>
      <c r="C29" t="s">
        <v>100</v>
      </c>
    </row>
    <row r="30" spans="1:7" x14ac:dyDescent="0.25">
      <c r="A30" t="s">
        <v>116</v>
      </c>
    </row>
    <row r="31" spans="1:7" x14ac:dyDescent="0.25">
      <c r="A31" s="4" t="s">
        <v>117</v>
      </c>
      <c r="B31" s="10">
        <f>10*LOG10(10^(B27/10)+10^(B29/10))</f>
        <v>66.828369923777501</v>
      </c>
      <c r="C31" s="4" t="s">
        <v>100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24</vt:i4>
      </vt:variant>
    </vt:vector>
  </HeadingPairs>
  <TitlesOfParts>
    <vt:vector size="30" baseType="lpstr">
      <vt:lpstr>Somma</vt:lpstr>
      <vt:lpstr>Campo Sferico</vt:lpstr>
      <vt:lpstr>Campo cilindrico</vt:lpstr>
      <vt:lpstr>Ponderazione A</vt:lpstr>
      <vt:lpstr>Schermature</vt:lpstr>
      <vt:lpstr>Effetto suolo</vt:lpstr>
      <vt:lpstr>A</vt:lpstr>
      <vt:lpstr>alfa</vt:lpstr>
      <vt:lpstr>B</vt:lpstr>
      <vt:lpstr>c0</vt:lpstr>
      <vt:lpstr>d</vt:lpstr>
      <vt:lpstr>dd</vt:lpstr>
      <vt:lpstr>delta</vt:lpstr>
      <vt:lpstr>DL_1</vt:lpstr>
      <vt:lpstr>DL_2</vt:lpstr>
      <vt:lpstr>f</vt:lpstr>
      <vt:lpstr>hr</vt:lpstr>
      <vt:lpstr>hs</vt:lpstr>
      <vt:lpstr>Lw</vt:lpstr>
      <vt:lpstr>Lw_1</vt:lpstr>
      <vt:lpstr>Lw_2</vt:lpstr>
      <vt:lpstr>Lwp</vt:lpstr>
      <vt:lpstr>Lww</vt:lpstr>
      <vt:lpstr>Lwww</vt:lpstr>
      <vt:lpstr>N</vt:lpstr>
      <vt:lpstr>r_1</vt:lpstr>
      <vt:lpstr>r_2</vt:lpstr>
      <vt:lpstr>rd</vt:lpstr>
      <vt:lpstr>rr</vt:lpstr>
      <vt:lpstr>rrr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Farina</dc:creator>
  <cp:lastModifiedBy>Angelo Farina</cp:lastModifiedBy>
  <dcterms:created xsi:type="dcterms:W3CDTF">2020-04-01T06:46:46Z</dcterms:created>
  <dcterms:modified xsi:type="dcterms:W3CDTF">2020-04-01T09:32:03Z</dcterms:modified>
</cp:coreProperties>
</file>