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ina\Corsi\Fisica-Tecnica-Ambientale-2020\Lezioni\"/>
    </mc:Choice>
  </mc:AlternateContent>
  <bookViews>
    <workbookView xWindow="1920" yWindow="0" windowWidth="25800" windowHeight="10830" activeTab="3"/>
  </bookViews>
  <sheets>
    <sheet name="Campo Libero" sheetId="1" r:id="rId1"/>
    <sheet name="Campo Libero+ Suolo Riflettente" sheetId="2" r:id="rId2"/>
    <sheet name="Campo Libero+ Suolo assorbente" sheetId="3" r:id="rId3"/>
    <sheet name="Barriera" sheetId="4" r:id="rId4"/>
  </sheets>
  <definedNames>
    <definedName name="A">Barriera!$E$12</definedName>
    <definedName name="alfa">'Campo Libero+ Suolo assorbente'!$E$14</definedName>
    <definedName name="B">Barriera!$E$13</definedName>
    <definedName name="c0">Barriera!$B$15</definedName>
    <definedName name="d">'Campo Libero+ Suolo assorbente'!$B$16</definedName>
    <definedName name="Delta">Barriera!$E$14</definedName>
    <definedName name="f">Barriera!$B$16</definedName>
    <definedName name="heff">Barriera!$B$14</definedName>
    <definedName name="Lp">'Campo Libero+ Suolo assorbente'!$B$18</definedName>
    <definedName name="Lpprimo">'Campo Libero+ Suolo assorbente'!$B$21</definedName>
    <definedName name="Lw" localSheetId="2">'Campo Libero+ Suolo assorbente'!$B$15</definedName>
    <definedName name="Lw" localSheetId="1">'Campo Libero+ Suolo Riflettente'!$B$12</definedName>
    <definedName name="Lw">'Campo Libero'!$B$11</definedName>
    <definedName name="N">Barriera!$B$17</definedName>
    <definedName name="Q" localSheetId="2">'Campo Libero+ Suolo assorbente'!$B$14</definedName>
    <definedName name="Q">'Campo Libero+ Suolo Riflettente'!$B$11</definedName>
    <definedName name="r_1">Barriera!$B$12</definedName>
    <definedName name="r_2">Barriera!$B$13</definedName>
    <definedName name="rd">Barriera!$B$11</definedName>
    <definedName name="rprimo">'Campo Libero+ Suolo assorbente'!$E$19</definedName>
    <definedName name="rr" localSheetId="2">'Campo Libero+ Suolo assorbente'!$E$17</definedName>
    <definedName name="rr" localSheetId="1">'Campo Libero+ Suolo Riflettente'!$B$13</definedName>
    <definedName name="rr">'Campo Libero'!$B$12</definedName>
    <definedName name="zr">'Campo Libero+ Suolo assorbente'!$E$16</definedName>
    <definedName name="zs">'Campo Libero+ Suolo assorbente'!$E$15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4" l="1"/>
  <c r="F26" i="4"/>
  <c r="C26" i="4"/>
  <c r="D26" i="4"/>
  <c r="E26" i="4"/>
  <c r="G26" i="4"/>
  <c r="B26" i="4"/>
  <c r="H24" i="4"/>
  <c r="E13" i="4"/>
  <c r="E12" i="4"/>
  <c r="E14" i="4" s="1"/>
  <c r="B17" i="4" s="1"/>
  <c r="E18" i="4" s="1"/>
  <c r="B11" i="4"/>
  <c r="D28" i="4" l="1"/>
  <c r="D29" i="4" s="1"/>
  <c r="F28" i="4"/>
  <c r="F29" i="4" s="1"/>
  <c r="B28" i="4"/>
  <c r="B29" i="4" s="1"/>
  <c r="E28" i="4"/>
  <c r="E29" i="4" s="1"/>
  <c r="C28" i="4"/>
  <c r="C29" i="4" s="1"/>
  <c r="G28" i="4"/>
  <c r="G29" i="4" s="1"/>
  <c r="B21" i="3"/>
  <c r="B24" i="3" s="1"/>
  <c r="E19" i="3"/>
  <c r="B18" i="3"/>
  <c r="E17" i="3"/>
  <c r="B14" i="2"/>
  <c r="H14" i="1"/>
  <c r="B14" i="1"/>
  <c r="E13" i="1"/>
  <c r="D13" i="1"/>
  <c r="B13" i="1"/>
  <c r="E31" i="4" l="1"/>
  <c r="E30" i="4"/>
  <c r="F31" i="4"/>
  <c r="F30" i="4"/>
  <c r="G30" i="4"/>
  <c r="G31" i="4"/>
  <c r="C31" i="4"/>
  <c r="C30" i="4"/>
  <c r="B30" i="4"/>
  <c r="H30" i="4" s="1"/>
  <c r="B31" i="4"/>
  <c r="I31" i="4" s="1"/>
  <c r="D30" i="4"/>
  <c r="D31" i="4"/>
</calcChain>
</file>

<file path=xl/sharedStrings.xml><?xml version="1.0" encoding="utf-8"?>
<sst xmlns="http://schemas.openxmlformats.org/spreadsheetml/2006/main" count="144" uniqueCount="92">
  <si>
    <t>Acustica - propagazione del suono in campo libero</t>
  </si>
  <si>
    <t>S</t>
  </si>
  <si>
    <t>R</t>
  </si>
  <si>
    <t>r</t>
  </si>
  <si>
    <t>I = W /S = W / (4*pi*r^2)</t>
  </si>
  <si>
    <t>divergenza geometrica</t>
  </si>
  <si>
    <t>Li = Lw -20*log10(r) - 11 dB = Lp = Ld = Lv</t>
  </si>
  <si>
    <t>in campo lontano, r &gt;&gt; lambda</t>
  </si>
  <si>
    <t>Lw =</t>
  </si>
  <si>
    <t>dB</t>
  </si>
  <si>
    <t>r =</t>
  </si>
  <si>
    <t>m</t>
  </si>
  <si>
    <t>Lp =</t>
  </si>
  <si>
    <t>-6dB</t>
  </si>
  <si>
    <t>DL2 =</t>
  </si>
  <si>
    <t>Suolo riflettente</t>
  </si>
  <si>
    <t>Direttività Q =I(theta) / Imedia</t>
  </si>
  <si>
    <t>Q = 2</t>
  </si>
  <si>
    <t>emisfero superiore</t>
  </si>
  <si>
    <t>Q = 0</t>
  </si>
  <si>
    <t>emisfero inferiore</t>
  </si>
  <si>
    <t>I = Q * W /S = Q * W / (4*pi*r^2)</t>
  </si>
  <si>
    <t>Li = Lw -20*log10(r) - 11 + 10*log10(Q) dB = Lp = Ld = Lv</t>
  </si>
  <si>
    <t>Q =</t>
  </si>
  <si>
    <t>+ 3 dB causa direttività</t>
  </si>
  <si>
    <t>Acustica - propagazione del suono in campo libero su suolo riflettente</t>
  </si>
  <si>
    <t>Acustica - propagazione del suono in campo libero su suolo assorbente</t>
  </si>
  <si>
    <t>zr</t>
  </si>
  <si>
    <r>
      <t xml:space="preserve">Suolo assorbente - </t>
    </r>
    <r>
      <rPr>
        <sz val="11"/>
        <color theme="1"/>
        <rFont val="Symbol"/>
        <family val="1"/>
        <charset val="2"/>
      </rPr>
      <t xml:space="preserve">a </t>
    </r>
    <r>
      <rPr>
        <sz val="11"/>
        <color theme="1"/>
        <rFont val="Calibri"/>
        <family val="2"/>
        <scheme val="minor"/>
      </rPr>
      <t>= 0.3</t>
    </r>
  </si>
  <si>
    <t>dir</t>
  </si>
  <si>
    <t>rif</t>
  </si>
  <si>
    <t>d</t>
  </si>
  <si>
    <t>d =</t>
  </si>
  <si>
    <t>r = sqrt(d^2+(zr-zs)^2)</t>
  </si>
  <si>
    <t>zs =</t>
  </si>
  <si>
    <t>zr =</t>
  </si>
  <si>
    <t>D.M.Amb. 16/3/1998</t>
  </si>
  <si>
    <t xml:space="preserve">-zs </t>
  </si>
  <si>
    <t xml:space="preserve">zs </t>
  </si>
  <si>
    <t>sorgente immagine</t>
  </si>
  <si>
    <t>S'</t>
  </si>
  <si>
    <t>r'</t>
  </si>
  <si>
    <t>r' = sqrt(d^2+(zr+zs)^2)</t>
  </si>
  <si>
    <t>r' =</t>
  </si>
  <si>
    <r>
      <t>Li' = Lw -20*log10(r) - 11 + 10*log10(Q) +10*Log10(1-</t>
    </r>
    <r>
      <rPr>
        <b/>
        <sz val="11"/>
        <color theme="1"/>
        <rFont val="Symbol"/>
        <family val="1"/>
        <charset val="2"/>
      </rPr>
      <t>a</t>
    </r>
    <r>
      <rPr>
        <b/>
        <sz val="11"/>
        <color theme="1"/>
        <rFont val="Calibri"/>
        <family val="2"/>
        <scheme val="minor"/>
      </rPr>
      <t xml:space="preserve">) dB </t>
    </r>
  </si>
  <si>
    <t xml:space="preserve">Lp' = </t>
  </si>
  <si>
    <t>alfa =</t>
  </si>
  <si>
    <t>0.6 dB persi per djivergenza geometrica</t>
  </si>
  <si>
    <t>1.5 dB persi per assorbimento del suolo</t>
  </si>
  <si>
    <t>Lp,tot =</t>
  </si>
  <si>
    <t>Lp,tot = 10*log10(10^(Lp/10)+10^(Lp'/10))</t>
  </si>
  <si>
    <t>Propogazione in campo libero con barriera</t>
  </si>
  <si>
    <t>diffratto</t>
  </si>
  <si>
    <t>Maekawa</t>
  </si>
  <si>
    <t>Kirchoff</t>
  </si>
  <si>
    <r>
      <t>Numero di FRESNEL N = 2*f*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/c</t>
    </r>
  </si>
  <si>
    <t>r = d</t>
  </si>
  <si>
    <t>A</t>
  </si>
  <si>
    <t>B</t>
  </si>
  <si>
    <t>r1</t>
  </si>
  <si>
    <t>r2</t>
  </si>
  <si>
    <t>r1 =</t>
  </si>
  <si>
    <t>r2 =</t>
  </si>
  <si>
    <t>heff</t>
  </si>
  <si>
    <t>heff =</t>
  </si>
  <si>
    <t>A =</t>
  </si>
  <si>
    <t>B =</t>
  </si>
  <si>
    <t>Delta =</t>
  </si>
  <si>
    <t>m/s</t>
  </si>
  <si>
    <t>c0 =</t>
  </si>
  <si>
    <t>f =</t>
  </si>
  <si>
    <t>Hz</t>
  </si>
  <si>
    <t>N =</t>
  </si>
  <si>
    <t>Delta L =</t>
  </si>
  <si>
    <r>
      <t>D</t>
    </r>
    <r>
      <rPr>
        <b/>
        <sz val="12"/>
        <color rgb="FF000000"/>
        <rFont val="Times New Roman"/>
        <family val="1"/>
      </rPr>
      <t>L</t>
    </r>
    <r>
      <rPr>
        <b/>
        <vertAlign val="subscript"/>
        <sz val="12"/>
        <color rgb="FF000000"/>
        <rFont val="Times New Roman"/>
        <family val="1"/>
      </rPr>
      <t>d</t>
    </r>
    <r>
      <rPr>
        <vertAlign val="subscript"/>
        <sz val="12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 xml:space="preserve">= 10 log (3+20 N)          </t>
    </r>
  </si>
  <si>
    <t>Estensione a sorgente a banda larga</t>
  </si>
  <si>
    <t>Rumore di un compressore (condizionatore)</t>
  </si>
  <si>
    <t>Spettro in ottave</t>
  </si>
  <si>
    <t>f (Hz)</t>
  </si>
  <si>
    <t>Lp (dB)</t>
  </si>
  <si>
    <t>LIN</t>
  </si>
  <si>
    <t>Lp (dBA)</t>
  </si>
  <si>
    <t>Curva A</t>
  </si>
  <si>
    <t>Installo la barriera</t>
  </si>
  <si>
    <t>Delta L</t>
  </si>
  <si>
    <t>N(f)</t>
  </si>
  <si>
    <t>Lp (dB) c.b.</t>
  </si>
  <si>
    <t>Lp (dBA) c.b.</t>
  </si>
  <si>
    <t>Delta L-A = 6 dB</t>
  </si>
  <si>
    <t>Delta L-A = 10 dB</t>
  </si>
  <si>
    <t>Riduzione:</t>
  </si>
  <si>
    <t>dBA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</si>
</sst>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theme="1"/>
      <name val="Symbol"/>
      <family val="1"/>
      <charset val="2"/>
    </font>
    <font>
      <sz val="11"/>
      <color rgb="FFFFC000"/>
      <name val="Calibri"/>
      <family val="2"/>
      <scheme val="minor"/>
    </font>
    <font>
      <b/>
      <sz val="12"/>
      <color rgb="FF000000"/>
      <name val="Symbol"/>
      <family val="1"/>
      <charset val="2"/>
    </font>
    <font>
      <b/>
      <sz val="12"/>
      <color rgb="FF000000"/>
      <name val="Times New Roman"/>
      <family val="1"/>
    </font>
    <font>
      <b/>
      <vertAlign val="subscript"/>
      <sz val="12"/>
      <color rgb="FF000000"/>
      <name val="Times New Roman"/>
      <family val="1"/>
    </font>
    <font>
      <vertAlign val="subscript"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0" fillId="0" borderId="0" xfId="0" quotePrefix="1"/>
    <xf numFmtId="0" fontId="0" fillId="0" borderId="0" xfId="0" quotePrefix="1" applyAlignment="1">
      <alignment horizontal="right"/>
    </xf>
    <xf numFmtId="0" fontId="2" fillId="0" borderId="0" xfId="0" applyFont="1"/>
    <xf numFmtId="164" fontId="2" fillId="0" borderId="0" xfId="0" applyNumberFormat="1" applyFon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/>
    </xf>
    <xf numFmtId="0" fontId="0" fillId="0" borderId="0" xfId="0" quotePrefix="1" applyAlignment="1">
      <alignment horizontal="right" vertical="top"/>
    </xf>
    <xf numFmtId="0" fontId="0" fillId="0" borderId="0" xfId="0" applyAlignment="1">
      <alignment horizontal="center" vertical="top"/>
    </xf>
    <xf numFmtId="164" fontId="1" fillId="0" borderId="0" xfId="0" applyNumberFormat="1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Attenuazione barriera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59492563429571"/>
          <c:y val="0.13930555555555557"/>
          <c:w val="0.85784951881014881"/>
          <c:h val="0.58625729075532229"/>
        </c:manualLayout>
      </c:layout>
      <c:lineChart>
        <c:grouping val="standard"/>
        <c:varyColors val="0"/>
        <c:ser>
          <c:idx val="0"/>
          <c:order val="0"/>
          <c:tx>
            <c:v>Senza Barr.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Barriera!$B$23:$G$23</c:f>
              <c:numCache>
                <c:formatCode>General</c:formatCode>
                <c:ptCount val="6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2000</c:v>
                </c:pt>
                <c:pt idx="5">
                  <c:v>4000</c:v>
                </c:pt>
              </c:numCache>
            </c:numRef>
          </c:cat>
          <c:val>
            <c:numRef>
              <c:f>Barriera!$B$26:$G$26</c:f>
              <c:numCache>
                <c:formatCode>General</c:formatCode>
                <c:ptCount val="6"/>
                <c:pt idx="0">
                  <c:v>59.9</c:v>
                </c:pt>
                <c:pt idx="1">
                  <c:v>63.4</c:v>
                </c:pt>
                <c:pt idx="2">
                  <c:v>66.8</c:v>
                </c:pt>
                <c:pt idx="3">
                  <c:v>65</c:v>
                </c:pt>
                <c:pt idx="4">
                  <c:v>65.2</c:v>
                </c:pt>
                <c:pt idx="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09-49BF-8EA4-E5E177F09BFE}"/>
            </c:ext>
          </c:extLst>
        </c:ser>
        <c:ser>
          <c:idx val="1"/>
          <c:order val="1"/>
          <c:tx>
            <c:v>Con Barr.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Barriera!$B$23:$G$23</c:f>
              <c:numCache>
                <c:formatCode>General</c:formatCode>
                <c:ptCount val="6"/>
                <c:pt idx="0">
                  <c:v>125</c:v>
                </c:pt>
                <c:pt idx="1">
                  <c:v>250</c:v>
                </c:pt>
                <c:pt idx="2">
                  <c:v>500</c:v>
                </c:pt>
                <c:pt idx="3">
                  <c:v>1000</c:v>
                </c:pt>
                <c:pt idx="4">
                  <c:v>2000</c:v>
                </c:pt>
                <c:pt idx="5">
                  <c:v>4000</c:v>
                </c:pt>
              </c:numCache>
            </c:numRef>
          </c:cat>
          <c:val>
            <c:numRef>
              <c:f>Barriera!$B$31:$G$31</c:f>
              <c:numCache>
                <c:formatCode>General</c:formatCode>
                <c:ptCount val="6"/>
                <c:pt idx="0">
                  <c:v>51.244553501254799</c:v>
                </c:pt>
                <c:pt idx="1">
                  <c:v>52.727474653524702</c:v>
                </c:pt>
                <c:pt idx="2">
                  <c:v>53.71440582987465</c:v>
                </c:pt>
                <c:pt idx="3">
                  <c:v>49.23664043948726</c:v>
                </c:pt>
                <c:pt idx="4">
                  <c:v>46.602670514735074</c:v>
                </c:pt>
                <c:pt idx="5">
                  <c:v>39.483295056749689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09-49BF-8EA4-E5E177F09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331520"/>
        <c:axId val="501334144"/>
      </c:lineChart>
      <c:catAx>
        <c:axId val="501331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Frequenza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334144"/>
        <c:crosses val="autoZero"/>
        <c:auto val="1"/>
        <c:lblAlgn val="ctr"/>
        <c:lblOffset val="100"/>
        <c:noMultiLvlLbl val="0"/>
      </c:catAx>
      <c:valAx>
        <c:axId val="501334144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Attenuazione</a:t>
                </a:r>
                <a:r>
                  <a:rPr lang="en-GB" baseline="0"/>
                  <a:t> (dBA)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33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585553</xdr:colOff>
      <xdr:row>3</xdr:row>
      <xdr:rowOff>42941</xdr:rowOff>
    </xdr:from>
    <xdr:to>
      <xdr:col>1</xdr:col>
      <xdr:colOff>156148</xdr:colOff>
      <xdr:row>4</xdr:row>
      <xdr:rowOff>15615</xdr:rowOff>
    </xdr:to>
    <xdr:sp macro="" textlink="">
      <xdr:nvSpPr>
        <xdr:cNvPr id="2" name="Oval 1"/>
        <xdr:cNvSpPr/>
      </xdr:nvSpPr>
      <xdr:spPr>
        <a:xfrm>
          <a:off x="585553" y="616783"/>
          <a:ext cx="179570" cy="163955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191281</xdr:rowOff>
    </xdr:from>
    <xdr:to>
      <xdr:col>5</xdr:col>
      <xdr:colOff>179570</xdr:colOff>
      <xdr:row>3</xdr:row>
      <xdr:rowOff>163955</xdr:rowOff>
    </xdr:to>
    <xdr:sp macro="" textlink="">
      <xdr:nvSpPr>
        <xdr:cNvPr id="3" name="Oval 2"/>
        <xdr:cNvSpPr/>
      </xdr:nvSpPr>
      <xdr:spPr>
        <a:xfrm>
          <a:off x="3044877" y="573842"/>
          <a:ext cx="179570" cy="1639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54652</xdr:colOff>
      <xdr:row>4</xdr:row>
      <xdr:rowOff>101496</xdr:rowOff>
    </xdr:from>
    <xdr:to>
      <xdr:col>5</xdr:col>
      <xdr:colOff>58555</xdr:colOff>
      <xdr:row>4</xdr:row>
      <xdr:rowOff>109303</xdr:rowOff>
    </xdr:to>
    <xdr:cxnSp macro="">
      <xdr:nvCxnSpPr>
        <xdr:cNvPr id="5" name="Straight Arrow Connector 4"/>
        <xdr:cNvCxnSpPr/>
      </xdr:nvCxnSpPr>
      <xdr:spPr>
        <a:xfrm>
          <a:off x="663627" y="866619"/>
          <a:ext cx="2439805" cy="78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585553</xdr:colOff>
      <xdr:row>3</xdr:row>
      <xdr:rowOff>23423</xdr:rowOff>
    </xdr:from>
    <xdr:to>
      <xdr:col>1</xdr:col>
      <xdr:colOff>156148</xdr:colOff>
      <xdr:row>3</xdr:row>
      <xdr:rowOff>187378</xdr:rowOff>
    </xdr:to>
    <xdr:sp macro="" textlink="">
      <xdr:nvSpPr>
        <xdr:cNvPr id="2" name="Oval 1"/>
        <xdr:cNvSpPr/>
      </xdr:nvSpPr>
      <xdr:spPr>
        <a:xfrm>
          <a:off x="585553" y="597265"/>
          <a:ext cx="179570" cy="163955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191281</xdr:rowOff>
    </xdr:from>
    <xdr:to>
      <xdr:col>5</xdr:col>
      <xdr:colOff>179570</xdr:colOff>
      <xdr:row>3</xdr:row>
      <xdr:rowOff>163955</xdr:rowOff>
    </xdr:to>
    <xdr:sp macro="" textlink="">
      <xdr:nvSpPr>
        <xdr:cNvPr id="3" name="Oval 2"/>
        <xdr:cNvSpPr/>
      </xdr:nvSpPr>
      <xdr:spPr>
        <a:xfrm>
          <a:off x="3048000" y="572281"/>
          <a:ext cx="179570" cy="16317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42941</xdr:colOff>
      <xdr:row>1</xdr:row>
      <xdr:rowOff>175666</xdr:rowOff>
    </xdr:from>
    <xdr:to>
      <xdr:col>5</xdr:col>
      <xdr:colOff>46844</xdr:colOff>
      <xdr:row>1</xdr:row>
      <xdr:rowOff>183473</xdr:rowOff>
    </xdr:to>
    <xdr:cxnSp macro="">
      <xdr:nvCxnSpPr>
        <xdr:cNvPr id="4" name="Straight Arrow Connector 3"/>
        <xdr:cNvCxnSpPr/>
      </xdr:nvCxnSpPr>
      <xdr:spPr>
        <a:xfrm>
          <a:off x="651916" y="366947"/>
          <a:ext cx="2439805" cy="78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31230</xdr:colOff>
      <xdr:row>4</xdr:row>
      <xdr:rowOff>3904</xdr:rowOff>
    </xdr:from>
    <xdr:to>
      <xdr:col>6</xdr:col>
      <xdr:colOff>249837</xdr:colOff>
      <xdr:row>4</xdr:row>
      <xdr:rowOff>49623</xdr:rowOff>
    </xdr:to>
    <xdr:sp macro="" textlink="">
      <xdr:nvSpPr>
        <xdr:cNvPr id="5" name="Rectangle 4"/>
        <xdr:cNvSpPr/>
      </xdr:nvSpPr>
      <xdr:spPr>
        <a:xfrm>
          <a:off x="31230" y="769027"/>
          <a:ext cx="3872459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128822</xdr:colOff>
      <xdr:row>1</xdr:row>
      <xdr:rowOff>81978</xdr:rowOff>
    </xdr:from>
    <xdr:to>
      <xdr:col>1</xdr:col>
      <xdr:colOff>577747</xdr:colOff>
      <xdr:row>6</xdr:row>
      <xdr:rowOff>99546</xdr:rowOff>
    </xdr:to>
    <xdr:sp macro="" textlink="">
      <xdr:nvSpPr>
        <xdr:cNvPr id="6" name="Pie 5"/>
        <xdr:cNvSpPr/>
      </xdr:nvSpPr>
      <xdr:spPr>
        <a:xfrm rot="5400000">
          <a:off x="170786" y="231295"/>
          <a:ext cx="973971" cy="1057900"/>
        </a:xfrm>
        <a:prstGeom prst="pie">
          <a:avLst>
            <a:gd name="adj1" fmla="val 5343651"/>
            <a:gd name="adj2" fmla="val 16200000"/>
          </a:avLst>
        </a:prstGeom>
        <a:solidFill>
          <a:schemeClr val="accent1">
            <a:alpha val="24000"/>
          </a:schemeClr>
        </a:solidFill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7807</xdr:colOff>
      <xdr:row>4</xdr:row>
      <xdr:rowOff>35134</xdr:rowOff>
    </xdr:from>
    <xdr:to>
      <xdr:col>1</xdr:col>
      <xdr:colOff>187377</xdr:colOff>
      <xdr:row>5</xdr:row>
      <xdr:rowOff>7808</xdr:rowOff>
    </xdr:to>
    <xdr:sp macro="" textlink="">
      <xdr:nvSpPr>
        <xdr:cNvPr id="2" name="Oval 1"/>
        <xdr:cNvSpPr/>
      </xdr:nvSpPr>
      <xdr:spPr>
        <a:xfrm>
          <a:off x="616782" y="800257"/>
          <a:ext cx="179570" cy="163955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0</xdr:colOff>
      <xdr:row>2</xdr:row>
      <xdr:rowOff>191281</xdr:rowOff>
    </xdr:from>
    <xdr:to>
      <xdr:col>5</xdr:col>
      <xdr:colOff>179570</xdr:colOff>
      <xdr:row>3</xdr:row>
      <xdr:rowOff>163955</xdr:rowOff>
    </xdr:to>
    <xdr:sp macro="" textlink="">
      <xdr:nvSpPr>
        <xdr:cNvPr id="3" name="Oval 2"/>
        <xdr:cNvSpPr/>
      </xdr:nvSpPr>
      <xdr:spPr>
        <a:xfrm>
          <a:off x="3048000" y="572281"/>
          <a:ext cx="179570" cy="16317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42941</xdr:colOff>
      <xdr:row>1</xdr:row>
      <xdr:rowOff>175666</xdr:rowOff>
    </xdr:from>
    <xdr:to>
      <xdr:col>5</xdr:col>
      <xdr:colOff>46844</xdr:colOff>
      <xdr:row>1</xdr:row>
      <xdr:rowOff>183473</xdr:rowOff>
    </xdr:to>
    <xdr:cxnSp macro="">
      <xdr:nvCxnSpPr>
        <xdr:cNvPr id="4" name="Straight Arrow Connector 3"/>
        <xdr:cNvCxnSpPr/>
      </xdr:nvCxnSpPr>
      <xdr:spPr>
        <a:xfrm>
          <a:off x="652541" y="366166"/>
          <a:ext cx="2442303" cy="78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160051</xdr:rowOff>
    </xdr:from>
    <xdr:to>
      <xdr:col>6</xdr:col>
      <xdr:colOff>218607</xdr:colOff>
      <xdr:row>6</xdr:row>
      <xdr:rowOff>14490</xdr:rowOff>
    </xdr:to>
    <xdr:sp macro="" textlink="">
      <xdr:nvSpPr>
        <xdr:cNvPr id="5" name="Rectangle 4"/>
        <xdr:cNvSpPr/>
      </xdr:nvSpPr>
      <xdr:spPr>
        <a:xfrm>
          <a:off x="0" y="1116455"/>
          <a:ext cx="3872459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43566</xdr:colOff>
      <xdr:row>1</xdr:row>
      <xdr:rowOff>174885</xdr:rowOff>
    </xdr:from>
    <xdr:to>
      <xdr:col>5</xdr:col>
      <xdr:colOff>47469</xdr:colOff>
      <xdr:row>1</xdr:row>
      <xdr:rowOff>182692</xdr:rowOff>
    </xdr:to>
    <xdr:cxnSp macro="">
      <xdr:nvCxnSpPr>
        <xdr:cNvPr id="7" name="Straight Arrow Connector 6"/>
        <xdr:cNvCxnSpPr/>
      </xdr:nvCxnSpPr>
      <xdr:spPr>
        <a:xfrm>
          <a:off x="652541" y="366166"/>
          <a:ext cx="2439805" cy="780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3904</xdr:colOff>
      <xdr:row>4</xdr:row>
      <xdr:rowOff>117112</xdr:rowOff>
    </xdr:from>
    <xdr:to>
      <xdr:col>1</xdr:col>
      <xdr:colOff>7807</xdr:colOff>
      <xdr:row>5</xdr:row>
      <xdr:rowOff>152245</xdr:rowOff>
    </xdr:to>
    <xdr:cxnSp macro="">
      <xdr:nvCxnSpPr>
        <xdr:cNvPr id="8" name="Straight Arrow Connector 7"/>
        <xdr:cNvCxnSpPr>
          <a:endCxn id="2" idx="2"/>
        </xdr:cNvCxnSpPr>
      </xdr:nvCxnSpPr>
      <xdr:spPr>
        <a:xfrm flipV="1">
          <a:off x="612879" y="882235"/>
          <a:ext cx="3903" cy="226414"/>
        </a:xfrm>
        <a:prstGeom prst="straightConnector1">
          <a:avLst/>
        </a:prstGeom>
        <a:ln>
          <a:solidFill>
            <a:srgbClr val="FF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203148</xdr:colOff>
      <xdr:row>3</xdr:row>
      <xdr:rowOff>74170</xdr:rowOff>
    </xdr:from>
    <xdr:to>
      <xdr:col>5</xdr:col>
      <xdr:colOff>206896</xdr:colOff>
      <xdr:row>5</xdr:row>
      <xdr:rowOff>164112</xdr:rowOff>
    </xdr:to>
    <xdr:cxnSp macro="">
      <xdr:nvCxnSpPr>
        <xdr:cNvPr id="11" name="Straight Arrow Connector 10"/>
        <xdr:cNvCxnSpPr/>
      </xdr:nvCxnSpPr>
      <xdr:spPr>
        <a:xfrm flipV="1">
          <a:off x="3248025" y="648012"/>
          <a:ext cx="3748" cy="47250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187377</xdr:colOff>
      <xdr:row>3</xdr:row>
      <xdr:rowOff>81978</xdr:rowOff>
    </xdr:from>
    <xdr:to>
      <xdr:col>5</xdr:col>
      <xdr:colOff>0</xdr:colOff>
      <xdr:row>4</xdr:row>
      <xdr:rowOff>117112</xdr:rowOff>
    </xdr:to>
    <xdr:cxnSp macro="">
      <xdr:nvCxnSpPr>
        <xdr:cNvPr id="13" name="Straight Arrow Connector 12"/>
        <xdr:cNvCxnSpPr>
          <a:stCxn id="2" idx="6"/>
          <a:endCxn id="3" idx="2"/>
        </xdr:cNvCxnSpPr>
      </xdr:nvCxnSpPr>
      <xdr:spPr>
        <a:xfrm flipV="1">
          <a:off x="796352" y="655820"/>
          <a:ext cx="2248525" cy="22641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171918</xdr:colOff>
      <xdr:row>4</xdr:row>
      <xdr:rowOff>160209</xdr:rowOff>
    </xdr:from>
    <xdr:to>
      <xdr:col>2</xdr:col>
      <xdr:colOff>183473</xdr:colOff>
      <xdr:row>5</xdr:row>
      <xdr:rowOff>160051</xdr:rowOff>
    </xdr:to>
    <xdr:cxnSp macro="">
      <xdr:nvCxnSpPr>
        <xdr:cNvPr id="16" name="Straight Arrow Connector 15"/>
        <xdr:cNvCxnSpPr/>
      </xdr:nvCxnSpPr>
      <xdr:spPr>
        <a:xfrm>
          <a:off x="780893" y="925332"/>
          <a:ext cx="620531" cy="19112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163305</xdr:colOff>
      <xdr:row>3</xdr:row>
      <xdr:rowOff>139944</xdr:rowOff>
    </xdr:from>
    <xdr:to>
      <xdr:col>5</xdr:col>
      <xdr:colOff>26297</xdr:colOff>
      <xdr:row>6</xdr:row>
      <xdr:rowOff>109553</xdr:rowOff>
    </xdr:to>
    <xdr:cxnSp macro="">
      <xdr:nvCxnSpPr>
        <xdr:cNvPr id="18" name="Straight Arrow Connector 17"/>
        <xdr:cNvCxnSpPr>
          <a:stCxn id="22" idx="7"/>
          <a:endCxn id="3" idx="3"/>
        </xdr:cNvCxnSpPr>
      </xdr:nvCxnSpPr>
      <xdr:spPr>
        <a:xfrm flipV="1">
          <a:off x="772280" y="713786"/>
          <a:ext cx="2298894" cy="54345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113207</xdr:colOff>
      <xdr:row>3</xdr:row>
      <xdr:rowOff>74170</xdr:rowOff>
    </xdr:from>
    <xdr:to>
      <xdr:col>5</xdr:col>
      <xdr:colOff>89785</xdr:colOff>
      <xdr:row>6</xdr:row>
      <xdr:rowOff>156148</xdr:rowOff>
    </xdr:to>
    <xdr:sp macro="" textlink="">
      <xdr:nvSpPr>
        <xdr:cNvPr id="21" name="Freeform 20"/>
        <xdr:cNvSpPr/>
      </xdr:nvSpPr>
      <xdr:spPr>
        <a:xfrm>
          <a:off x="722182" y="648012"/>
          <a:ext cx="2412480" cy="655820"/>
        </a:xfrm>
        <a:custGeom>
          <a:avLst/>
          <a:gdLst>
            <a:gd name="connsiteX0" fmla="*/ 0 w 2428094"/>
            <a:gd name="connsiteY0" fmla="*/ 238125 h 238125"/>
            <a:gd name="connsiteX1" fmla="*/ 2424190 w 2428094"/>
            <a:gd name="connsiteY1" fmla="*/ 234222 h 238125"/>
            <a:gd name="connsiteX2" fmla="*/ 2428094 w 2428094"/>
            <a:gd name="connsiteY2" fmla="*/ 0 h 238125"/>
            <a:gd name="connsiteX3" fmla="*/ 0 w 2428094"/>
            <a:gd name="connsiteY3" fmla="*/ 238125 h 2381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428094" h="238125">
              <a:moveTo>
                <a:pt x="0" y="238125"/>
              </a:moveTo>
              <a:lnTo>
                <a:pt x="2424190" y="234222"/>
              </a:lnTo>
              <a:cubicBezTo>
                <a:pt x="2425491" y="156148"/>
                <a:pt x="2426793" y="78074"/>
                <a:pt x="2428094" y="0"/>
              </a:cubicBezTo>
              <a:lnTo>
                <a:pt x="0" y="238125"/>
              </a:lnTo>
              <a:close/>
            </a:path>
          </a:pathLst>
        </a:custGeom>
        <a:solidFill>
          <a:srgbClr val="92D050">
            <a:alpha val="27000"/>
          </a:srgb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4059</xdr:colOff>
      <xdr:row>6</xdr:row>
      <xdr:rowOff>78231</xdr:rowOff>
    </xdr:from>
    <xdr:to>
      <xdr:col>1</xdr:col>
      <xdr:colOff>183629</xdr:colOff>
      <xdr:row>7</xdr:row>
      <xdr:rowOff>50905</xdr:rowOff>
    </xdr:to>
    <xdr:sp macro="" textlink="">
      <xdr:nvSpPr>
        <xdr:cNvPr id="22" name="Oval 21"/>
        <xdr:cNvSpPr/>
      </xdr:nvSpPr>
      <xdr:spPr>
        <a:xfrm rot="377700">
          <a:off x="613034" y="1225915"/>
          <a:ext cx="179570" cy="163955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608975</xdr:colOff>
      <xdr:row>5</xdr:row>
      <xdr:rowOff>148498</xdr:rowOff>
    </xdr:from>
    <xdr:to>
      <xdr:col>1</xdr:col>
      <xdr:colOff>4060</xdr:colOff>
      <xdr:row>6</xdr:row>
      <xdr:rowOff>175666</xdr:rowOff>
    </xdr:to>
    <xdr:cxnSp macro="">
      <xdr:nvCxnSpPr>
        <xdr:cNvPr id="23" name="Straight Arrow Connector 22"/>
        <xdr:cNvCxnSpPr/>
      </xdr:nvCxnSpPr>
      <xdr:spPr>
        <a:xfrm flipH="1">
          <a:off x="608975" y="1104902"/>
          <a:ext cx="4060" cy="218448"/>
        </a:xfrm>
        <a:prstGeom prst="straightConnector1">
          <a:avLst/>
        </a:prstGeom>
        <a:ln>
          <a:solidFill>
            <a:srgbClr val="FF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585553</xdr:colOff>
      <xdr:row>3</xdr:row>
      <xdr:rowOff>42941</xdr:rowOff>
    </xdr:from>
    <xdr:to>
      <xdr:col>1</xdr:col>
      <xdr:colOff>156148</xdr:colOff>
      <xdr:row>4</xdr:row>
      <xdr:rowOff>15615</xdr:rowOff>
    </xdr:to>
    <xdr:sp macro="" textlink="">
      <xdr:nvSpPr>
        <xdr:cNvPr id="2" name="Oval 1"/>
        <xdr:cNvSpPr/>
      </xdr:nvSpPr>
      <xdr:spPr>
        <a:xfrm>
          <a:off x="585553" y="614441"/>
          <a:ext cx="180195" cy="163174"/>
        </a:xfrm>
        <a:prstGeom prst="ellipse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611117</xdr:colOff>
      <xdr:row>3</xdr:row>
      <xdr:rowOff>64843</xdr:rowOff>
    </xdr:from>
    <xdr:to>
      <xdr:col>5</xdr:col>
      <xdr:colOff>179570</xdr:colOff>
      <xdr:row>4</xdr:row>
      <xdr:rowOff>37517</xdr:rowOff>
    </xdr:to>
    <xdr:sp macro="" textlink="">
      <xdr:nvSpPr>
        <xdr:cNvPr id="3" name="Oval 2"/>
        <xdr:cNvSpPr/>
      </xdr:nvSpPr>
      <xdr:spPr>
        <a:xfrm>
          <a:off x="3055586" y="633814"/>
          <a:ext cx="179570" cy="16233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67296</xdr:colOff>
      <xdr:row>3</xdr:row>
      <xdr:rowOff>135212</xdr:rowOff>
    </xdr:from>
    <xdr:to>
      <xdr:col>5</xdr:col>
      <xdr:colOff>71199</xdr:colOff>
      <xdr:row>3</xdr:row>
      <xdr:rowOff>143019</xdr:rowOff>
    </xdr:to>
    <xdr:cxnSp macro="">
      <xdr:nvCxnSpPr>
        <xdr:cNvPr id="4" name="Straight Arrow Connector 3"/>
        <xdr:cNvCxnSpPr/>
      </xdr:nvCxnSpPr>
      <xdr:spPr>
        <a:xfrm>
          <a:off x="678413" y="704183"/>
          <a:ext cx="2448372" cy="7807"/>
        </a:xfrm>
        <a:prstGeom prst="straightConnector1">
          <a:avLst/>
        </a:prstGeom>
        <a:ln>
          <a:solidFill>
            <a:srgbClr val="FF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552754</xdr:colOff>
      <xdr:row>2</xdr:row>
      <xdr:rowOff>4215</xdr:rowOff>
    </xdr:from>
    <xdr:to>
      <xdr:col>2</xdr:col>
      <xdr:colOff>598473</xdr:colOff>
      <xdr:row>7</xdr:row>
      <xdr:rowOff>181227</xdr:rowOff>
    </xdr:to>
    <xdr:sp macro="" textlink="">
      <xdr:nvSpPr>
        <xdr:cNvPr id="5" name="Rectangle 4"/>
        <xdr:cNvSpPr/>
      </xdr:nvSpPr>
      <xdr:spPr>
        <a:xfrm>
          <a:off x="1774989" y="383529"/>
          <a:ext cx="45719" cy="112529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67970</xdr:colOff>
      <xdr:row>2</xdr:row>
      <xdr:rowOff>4215</xdr:rowOff>
    </xdr:from>
    <xdr:to>
      <xdr:col>2</xdr:col>
      <xdr:colOff>575614</xdr:colOff>
      <xdr:row>3</xdr:row>
      <xdr:rowOff>131672</xdr:rowOff>
    </xdr:to>
    <xdr:cxnSp macro="">
      <xdr:nvCxnSpPr>
        <xdr:cNvPr id="6" name="Straight Arrow Connector 5"/>
        <xdr:cNvCxnSpPr>
          <a:endCxn id="5" idx="0"/>
        </xdr:cNvCxnSpPr>
      </xdr:nvCxnSpPr>
      <xdr:spPr>
        <a:xfrm flipV="1">
          <a:off x="679087" y="383529"/>
          <a:ext cx="1118762" cy="317114"/>
        </a:xfrm>
        <a:prstGeom prst="straightConnector1">
          <a:avLst/>
        </a:prstGeom>
        <a:ln>
          <a:solidFill>
            <a:srgbClr val="FF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575614</xdr:colOff>
      <xdr:row>2</xdr:row>
      <xdr:rowOff>4215</xdr:rowOff>
    </xdr:from>
    <xdr:to>
      <xdr:col>5</xdr:col>
      <xdr:colOff>100039</xdr:colOff>
      <xdr:row>3</xdr:row>
      <xdr:rowOff>148186</xdr:rowOff>
    </xdr:to>
    <xdr:cxnSp macro="">
      <xdr:nvCxnSpPr>
        <xdr:cNvPr id="8" name="Straight Arrow Connector 7"/>
        <xdr:cNvCxnSpPr>
          <a:stCxn id="5" idx="0"/>
        </xdr:cNvCxnSpPr>
      </xdr:nvCxnSpPr>
      <xdr:spPr>
        <a:xfrm>
          <a:off x="1797849" y="383529"/>
          <a:ext cx="1357776" cy="333628"/>
        </a:xfrm>
        <a:prstGeom prst="straightConnector1">
          <a:avLst/>
        </a:prstGeom>
        <a:ln>
          <a:solidFill>
            <a:srgbClr val="FF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15764</xdr:colOff>
      <xdr:row>2</xdr:row>
      <xdr:rowOff>4214</xdr:rowOff>
    </xdr:from>
    <xdr:to>
      <xdr:col>11</xdr:col>
      <xdr:colOff>329371</xdr:colOff>
      <xdr:row>16</xdr:row>
      <xdr:rowOff>169651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2468" y="383528"/>
          <a:ext cx="3369193" cy="2820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573185</xdr:colOff>
      <xdr:row>2</xdr:row>
      <xdr:rowOff>4215</xdr:rowOff>
    </xdr:from>
    <xdr:to>
      <xdr:col>2</xdr:col>
      <xdr:colOff>575614</xdr:colOff>
      <xdr:row>3</xdr:row>
      <xdr:rowOff>139082</xdr:rowOff>
    </xdr:to>
    <xdr:cxnSp macro="">
      <xdr:nvCxnSpPr>
        <xdr:cNvPr id="11" name="Straight Arrow Connector 10"/>
        <xdr:cNvCxnSpPr>
          <a:endCxn id="5" idx="0"/>
        </xdr:cNvCxnSpPr>
      </xdr:nvCxnSpPr>
      <xdr:spPr>
        <a:xfrm flipV="1">
          <a:off x="1795420" y="383529"/>
          <a:ext cx="2429" cy="324524"/>
        </a:xfrm>
        <a:prstGeom prst="straightConnector1">
          <a:avLst/>
        </a:prstGeom>
        <a:ln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261306</xdr:colOff>
      <xdr:row>10</xdr:row>
      <xdr:rowOff>88506</xdr:rowOff>
    </xdr:from>
    <xdr:to>
      <xdr:col>8</xdr:col>
      <xdr:colOff>265520</xdr:colOff>
      <xdr:row>15</xdr:row>
      <xdr:rowOff>143296</xdr:rowOff>
    </xdr:to>
    <xdr:cxnSp macro="">
      <xdr:nvCxnSpPr>
        <xdr:cNvPr id="14" name="Straight Arrow Connector 13"/>
        <xdr:cNvCxnSpPr/>
      </xdr:nvCxnSpPr>
      <xdr:spPr>
        <a:xfrm flipV="1">
          <a:off x="5150244" y="1985077"/>
          <a:ext cx="4214" cy="10030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286592</xdr:colOff>
      <xdr:row>10</xdr:row>
      <xdr:rowOff>88506</xdr:rowOff>
    </xdr:from>
    <xdr:to>
      <xdr:col>8</xdr:col>
      <xdr:colOff>269735</xdr:colOff>
      <xdr:row>10</xdr:row>
      <xdr:rowOff>109579</xdr:rowOff>
    </xdr:to>
    <xdr:cxnSp macro="">
      <xdr:nvCxnSpPr>
        <xdr:cNvPr id="16" name="Straight Arrow Connector 15"/>
        <xdr:cNvCxnSpPr/>
      </xdr:nvCxnSpPr>
      <xdr:spPr>
        <a:xfrm flipH="1">
          <a:off x="3953296" y="1985077"/>
          <a:ext cx="1205377" cy="210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16858</xdr:colOff>
      <xdr:row>21</xdr:row>
      <xdr:rowOff>151726</xdr:rowOff>
    </xdr:from>
    <xdr:to>
      <xdr:col>15</xdr:col>
      <xdr:colOff>350514</xdr:colOff>
      <xdr:row>52</xdr:row>
      <xdr:rowOff>46094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3440" y="4185100"/>
          <a:ext cx="2778125" cy="5773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31750">
              <a:solidFill>
                <a:srgbClr val="0000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187971</xdr:colOff>
      <xdr:row>31</xdr:row>
      <xdr:rowOff>95082</xdr:rowOff>
    </xdr:from>
    <xdr:to>
      <xdr:col>7</xdr:col>
      <xdr:colOff>397858</xdr:colOff>
      <xdr:row>45</xdr:row>
      <xdr:rowOff>183083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244" zoomScaleNormal="244" workbookViewId="0">
      <selection activeCell="B12" sqref="B12"/>
    </sheetView>
  </sheetViews>
  <sheetFormatPr defaultRowHeight="15" x14ac:dyDescent="0.25"/>
  <sheetData>
    <row r="1" spans="1:8" x14ac:dyDescent="0.25">
      <c r="A1" t="s">
        <v>0</v>
      </c>
    </row>
    <row r="3" spans="1:8" x14ac:dyDescent="0.25">
      <c r="B3" t="s">
        <v>1</v>
      </c>
      <c r="F3" t="s">
        <v>2</v>
      </c>
    </row>
    <row r="4" spans="1:8" x14ac:dyDescent="0.25">
      <c r="D4" t="s">
        <v>3</v>
      </c>
    </row>
    <row r="7" spans="1:8" x14ac:dyDescent="0.25">
      <c r="A7" t="s">
        <v>4</v>
      </c>
      <c r="D7" t="s">
        <v>5</v>
      </c>
    </row>
    <row r="9" spans="1:8" x14ac:dyDescent="0.25">
      <c r="A9" t="s">
        <v>6</v>
      </c>
      <c r="E9" t="s">
        <v>7</v>
      </c>
    </row>
    <row r="11" spans="1:8" x14ac:dyDescent="0.25">
      <c r="A11" t="s">
        <v>8</v>
      </c>
      <c r="B11">
        <v>100</v>
      </c>
      <c r="C11" t="s">
        <v>9</v>
      </c>
    </row>
    <row r="12" spans="1:8" x14ac:dyDescent="0.25">
      <c r="A12" t="s">
        <v>10</v>
      </c>
      <c r="B12">
        <v>10</v>
      </c>
      <c r="C12" t="s">
        <v>11</v>
      </c>
      <c r="D12">
        <v>20</v>
      </c>
      <c r="E12">
        <v>40</v>
      </c>
      <c r="F12">
        <v>80</v>
      </c>
      <c r="G12">
        <v>160</v>
      </c>
      <c r="H12">
        <v>100</v>
      </c>
    </row>
    <row r="13" spans="1:8" x14ac:dyDescent="0.25">
      <c r="A13" t="s">
        <v>12</v>
      </c>
      <c r="B13">
        <f>Lw-20*LOG10(rr)-11</f>
        <v>69</v>
      </c>
      <c r="C13" t="s">
        <v>9</v>
      </c>
      <c r="D13" s="1">
        <f>Lw-20*LOG10(D12)-11</f>
        <v>62.979400086720375</v>
      </c>
      <c r="E13" s="1">
        <f>Lw-20*LOG10(E12)-11</f>
        <v>56.95880017344075</v>
      </c>
      <c r="F13" s="1">
        <v>51</v>
      </c>
      <c r="G13">
        <v>45</v>
      </c>
      <c r="H13">
        <v>50</v>
      </c>
    </row>
    <row r="14" spans="1:8" x14ac:dyDescent="0.25">
      <c r="A14" s="4" t="s">
        <v>14</v>
      </c>
      <c r="B14" s="5">
        <f>20*LOG10(2)</f>
        <v>6.0205999132796242</v>
      </c>
      <c r="C14" s="4" t="s">
        <v>9</v>
      </c>
      <c r="D14" s="3" t="s">
        <v>13</v>
      </c>
      <c r="E14" s="3" t="s">
        <v>13</v>
      </c>
      <c r="H14">
        <f>Lw-20*LOG10(H12)-11</f>
        <v>49</v>
      </c>
    </row>
    <row r="15" spans="1:8" x14ac:dyDescent="0.25">
      <c r="A15" t="s">
        <v>10</v>
      </c>
      <c r="B15">
        <v>100</v>
      </c>
      <c r="C15" t="s">
        <v>11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244" zoomScaleNormal="244" workbookViewId="0"/>
  </sheetViews>
  <sheetFormatPr defaultRowHeight="15" x14ac:dyDescent="0.25"/>
  <sheetData>
    <row r="1" spans="1:6" x14ac:dyDescent="0.25">
      <c r="A1" t="s">
        <v>25</v>
      </c>
    </row>
    <row r="3" spans="1:6" x14ac:dyDescent="0.25">
      <c r="B3" t="s">
        <v>1</v>
      </c>
      <c r="D3" t="s">
        <v>3</v>
      </c>
      <c r="F3" t="s">
        <v>2</v>
      </c>
    </row>
    <row r="5" spans="1:6" x14ac:dyDescent="0.25">
      <c r="C5" t="s">
        <v>15</v>
      </c>
    </row>
    <row r="7" spans="1:6" x14ac:dyDescent="0.25">
      <c r="A7" t="s">
        <v>21</v>
      </c>
      <c r="E7" t="s">
        <v>5</v>
      </c>
    </row>
    <row r="8" spans="1:6" x14ac:dyDescent="0.25">
      <c r="A8" t="s">
        <v>16</v>
      </c>
      <c r="D8" t="s">
        <v>17</v>
      </c>
      <c r="E8" t="s">
        <v>18</v>
      </c>
    </row>
    <row r="9" spans="1:6" x14ac:dyDescent="0.25">
      <c r="D9" t="s">
        <v>19</v>
      </c>
      <c r="E9" t="s">
        <v>20</v>
      </c>
    </row>
    <row r="10" spans="1:6" x14ac:dyDescent="0.25">
      <c r="A10" s="6" t="s">
        <v>22</v>
      </c>
      <c r="E10" t="s">
        <v>7</v>
      </c>
    </row>
    <row r="11" spans="1:6" x14ac:dyDescent="0.25">
      <c r="A11" t="s">
        <v>23</v>
      </c>
      <c r="B11">
        <v>2</v>
      </c>
    </row>
    <row r="12" spans="1:6" x14ac:dyDescent="0.25">
      <c r="A12" t="s">
        <v>8</v>
      </c>
      <c r="B12">
        <v>100</v>
      </c>
    </row>
    <row r="13" spans="1:6" x14ac:dyDescent="0.25">
      <c r="A13" t="s">
        <v>10</v>
      </c>
      <c r="B13">
        <v>10</v>
      </c>
    </row>
    <row r="14" spans="1:6" x14ac:dyDescent="0.25">
      <c r="A14" t="s">
        <v>12</v>
      </c>
      <c r="B14" s="1">
        <f>Lw-20*LOG10(rr)-11+10*LOG10(Q)</f>
        <v>72.010299956639813</v>
      </c>
      <c r="C14" s="2" t="s">
        <v>24</v>
      </c>
      <c r="D14" s="1"/>
      <c r="E14" s="1"/>
      <c r="F14" s="1"/>
    </row>
    <row r="15" spans="1:6" x14ac:dyDescent="0.25">
      <c r="A15" s="4"/>
      <c r="B15" s="5"/>
      <c r="C15" s="4"/>
      <c r="D15" s="3"/>
      <c r="E15" s="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244" zoomScaleNormal="244" workbookViewId="0">
      <selection activeCell="E15" sqref="E15"/>
    </sheetView>
  </sheetViews>
  <sheetFormatPr defaultRowHeight="15" x14ac:dyDescent="0.25"/>
  <sheetData>
    <row r="1" spans="1:7" x14ac:dyDescent="0.25">
      <c r="A1" t="s">
        <v>26</v>
      </c>
    </row>
    <row r="3" spans="1:7" x14ac:dyDescent="0.25">
      <c r="D3" t="s">
        <v>31</v>
      </c>
      <c r="F3" t="s">
        <v>2</v>
      </c>
    </row>
    <row r="4" spans="1:7" x14ac:dyDescent="0.25">
      <c r="B4" t="s">
        <v>1</v>
      </c>
      <c r="C4" s="9" t="s">
        <v>3</v>
      </c>
      <c r="D4" t="s">
        <v>29</v>
      </c>
    </row>
    <row r="5" spans="1:7" x14ac:dyDescent="0.25">
      <c r="F5" t="s">
        <v>27</v>
      </c>
    </row>
    <row r="6" spans="1:7" x14ac:dyDescent="0.25">
      <c r="A6" s="8" t="s">
        <v>38</v>
      </c>
      <c r="C6" s="11" t="s">
        <v>41</v>
      </c>
      <c r="D6" t="s">
        <v>30</v>
      </c>
    </row>
    <row r="7" spans="1:7" x14ac:dyDescent="0.25">
      <c r="A7" s="10" t="s">
        <v>37</v>
      </c>
      <c r="C7" t="s">
        <v>28</v>
      </c>
    </row>
    <row r="8" spans="1:7" x14ac:dyDescent="0.25">
      <c r="A8" s="7" t="s">
        <v>40</v>
      </c>
      <c r="B8" t="s">
        <v>39</v>
      </c>
    </row>
    <row r="10" spans="1:7" x14ac:dyDescent="0.25">
      <c r="A10" t="s">
        <v>21</v>
      </c>
      <c r="E10" t="s">
        <v>5</v>
      </c>
    </row>
    <row r="11" spans="1:7" x14ac:dyDescent="0.25">
      <c r="A11" t="s">
        <v>16</v>
      </c>
      <c r="D11" t="s">
        <v>17</v>
      </c>
      <c r="E11" t="s">
        <v>18</v>
      </c>
    </row>
    <row r="12" spans="1:7" x14ac:dyDescent="0.25">
      <c r="D12" t="s">
        <v>19</v>
      </c>
      <c r="E12" t="s">
        <v>20</v>
      </c>
    </row>
    <row r="13" spans="1:7" x14ac:dyDescent="0.25">
      <c r="A13" s="6" t="s">
        <v>22</v>
      </c>
      <c r="E13" t="s">
        <v>7</v>
      </c>
    </row>
    <row r="14" spans="1:7" x14ac:dyDescent="0.25">
      <c r="A14" t="s">
        <v>23</v>
      </c>
      <c r="B14">
        <v>1</v>
      </c>
      <c r="D14" t="s">
        <v>46</v>
      </c>
      <c r="E14">
        <v>0.3</v>
      </c>
    </row>
    <row r="15" spans="1:7" x14ac:dyDescent="0.25">
      <c r="A15" t="s">
        <v>8</v>
      </c>
      <c r="B15">
        <v>100</v>
      </c>
      <c r="C15" t="s">
        <v>9</v>
      </c>
      <c r="D15" t="s">
        <v>34</v>
      </c>
      <c r="E15">
        <v>1</v>
      </c>
      <c r="F15" t="s">
        <v>11</v>
      </c>
    </row>
    <row r="16" spans="1:7" x14ac:dyDescent="0.25">
      <c r="A16" t="s">
        <v>32</v>
      </c>
      <c r="B16">
        <v>10</v>
      </c>
      <c r="C16" t="s">
        <v>11</v>
      </c>
      <c r="D16" t="s">
        <v>35</v>
      </c>
      <c r="E16">
        <v>4</v>
      </c>
      <c r="F16" t="s">
        <v>11</v>
      </c>
      <c r="G16" t="s">
        <v>36</v>
      </c>
    </row>
    <row r="17" spans="1:6" x14ac:dyDescent="0.25">
      <c r="A17" s="4" t="s">
        <v>33</v>
      </c>
      <c r="B17" s="5"/>
      <c r="C17" s="4"/>
      <c r="D17" s="3" t="s">
        <v>10</v>
      </c>
      <c r="E17" s="3">
        <f>SQRT(d^2+(zr-zs)^2)</f>
        <v>10.440306508910551</v>
      </c>
      <c r="F17" t="s">
        <v>11</v>
      </c>
    </row>
    <row r="18" spans="1:6" x14ac:dyDescent="0.25">
      <c r="A18" t="s">
        <v>12</v>
      </c>
      <c r="B18" s="1">
        <f xml:space="preserve"> Lw-20*LOG10(rr)-11+10*LOG10(Q)</f>
        <v>68.625735020593766</v>
      </c>
      <c r="C18" t="s">
        <v>9</v>
      </c>
    </row>
    <row r="19" spans="1:6" x14ac:dyDescent="0.25">
      <c r="A19" s="4" t="s">
        <v>42</v>
      </c>
      <c r="D19" s="7" t="s">
        <v>43</v>
      </c>
      <c r="E19" s="3">
        <f>SQRT(d^2+(zr+zs)^2)</f>
        <v>11.180339887498949</v>
      </c>
      <c r="F19" t="s">
        <v>11</v>
      </c>
    </row>
    <row r="20" spans="1:6" x14ac:dyDescent="0.25">
      <c r="A20" s="6" t="s">
        <v>44</v>
      </c>
    </row>
    <row r="21" spans="1:6" x14ac:dyDescent="0.25">
      <c r="A21" t="s">
        <v>45</v>
      </c>
      <c r="B21" s="1">
        <f>Lw -20*LOG10(rprimo)-11+10*LOG10(Q)+10*LOG10(1-alfa)</f>
        <v>66.481880270062007</v>
      </c>
      <c r="C21" t="s">
        <v>9</v>
      </c>
      <c r="E21" s="2" t="s">
        <v>47</v>
      </c>
    </row>
    <row r="22" spans="1:6" x14ac:dyDescent="0.25">
      <c r="E22" s="2" t="s">
        <v>48</v>
      </c>
    </row>
    <row r="23" spans="1:6" x14ac:dyDescent="0.25">
      <c r="A23" t="s">
        <v>50</v>
      </c>
    </row>
    <row r="24" spans="1:6" x14ac:dyDescent="0.25">
      <c r="A24" s="6" t="s">
        <v>49</v>
      </c>
      <c r="B24" s="12">
        <f xml:space="preserve"> 10*LOG10(10^(Lp/10)+10^(Lpprimo/10))</f>
        <v>70.695072639399754</v>
      </c>
      <c r="C24" s="6" t="s">
        <v>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22" zoomScale="226" zoomScaleNormal="226" workbookViewId="0">
      <selection activeCell="H24" sqref="H24"/>
    </sheetView>
  </sheetViews>
  <sheetFormatPr defaultRowHeight="15" x14ac:dyDescent="0.25"/>
  <cols>
    <col min="1" max="1" width="10.42578125" customWidth="1"/>
  </cols>
  <sheetData>
    <row r="1" spans="1:7" x14ac:dyDescent="0.25">
      <c r="A1" t="s">
        <v>51</v>
      </c>
    </row>
    <row r="2" spans="1:7" x14ac:dyDescent="0.25">
      <c r="D2" t="s">
        <v>52</v>
      </c>
      <c r="G2" t="s">
        <v>53</v>
      </c>
    </row>
    <row r="3" spans="1:7" x14ac:dyDescent="0.25">
      <c r="B3" t="s">
        <v>1</v>
      </c>
      <c r="C3" t="s">
        <v>57</v>
      </c>
      <c r="D3" s="13" t="s">
        <v>63</v>
      </c>
      <c r="E3" t="s">
        <v>58</v>
      </c>
      <c r="F3" t="s">
        <v>2</v>
      </c>
      <c r="G3" t="s">
        <v>54</v>
      </c>
    </row>
    <row r="4" spans="1:7" x14ac:dyDescent="0.25">
      <c r="D4" t="s">
        <v>56</v>
      </c>
    </row>
    <row r="5" spans="1:7" x14ac:dyDescent="0.25">
      <c r="C5" t="s">
        <v>59</v>
      </c>
      <c r="D5" s="9" t="s">
        <v>60</v>
      </c>
    </row>
    <row r="10" spans="1:7" x14ac:dyDescent="0.25">
      <c r="A10" t="s">
        <v>55</v>
      </c>
    </row>
    <row r="11" spans="1:7" x14ac:dyDescent="0.25">
      <c r="A11" t="s">
        <v>10</v>
      </c>
      <c r="B11">
        <f>r_1+r_2</f>
        <v>10</v>
      </c>
      <c r="C11" t="s">
        <v>11</v>
      </c>
    </row>
    <row r="12" spans="1:7" x14ac:dyDescent="0.25">
      <c r="A12" t="s">
        <v>61</v>
      </c>
      <c r="B12">
        <v>4</v>
      </c>
      <c r="C12" t="s">
        <v>11</v>
      </c>
      <c r="D12" t="s">
        <v>65</v>
      </c>
      <c r="E12">
        <f>SQRT(r_1^2+heff^2)</f>
        <v>4.1761226035642203</v>
      </c>
      <c r="F12" t="s">
        <v>11</v>
      </c>
    </row>
    <row r="13" spans="1:7" x14ac:dyDescent="0.25">
      <c r="A13" t="s">
        <v>62</v>
      </c>
      <c r="B13">
        <v>6</v>
      </c>
      <c r="C13" t="s">
        <v>11</v>
      </c>
      <c r="D13" t="s">
        <v>66</v>
      </c>
      <c r="E13">
        <f>SQRT(r_2^2+heff^2)</f>
        <v>6.1188234163113417</v>
      </c>
      <c r="F13" t="s">
        <v>11</v>
      </c>
    </row>
    <row r="14" spans="1:7" x14ac:dyDescent="0.25">
      <c r="A14" t="s">
        <v>64</v>
      </c>
      <c r="B14">
        <v>1.2</v>
      </c>
      <c r="C14" t="s">
        <v>11</v>
      </c>
      <c r="D14" t="s">
        <v>67</v>
      </c>
      <c r="E14">
        <f>A+B-rd</f>
        <v>0.29494601987556202</v>
      </c>
      <c r="F14" t="s">
        <v>11</v>
      </c>
    </row>
    <row r="15" spans="1:7" x14ac:dyDescent="0.25">
      <c r="A15" t="s">
        <v>69</v>
      </c>
      <c r="B15">
        <v>340</v>
      </c>
      <c r="C15" t="s">
        <v>68</v>
      </c>
    </row>
    <row r="16" spans="1:7" x14ac:dyDescent="0.25">
      <c r="A16" t="s">
        <v>70</v>
      </c>
      <c r="B16">
        <v>500</v>
      </c>
      <c r="C16" t="s">
        <v>71</v>
      </c>
    </row>
    <row r="17" spans="1:11" x14ac:dyDescent="0.25">
      <c r="A17" t="s">
        <v>72</v>
      </c>
      <c r="B17">
        <f>2*f*Delta/c0</f>
        <v>0.86748829375165293</v>
      </c>
      <c r="D17" t="s">
        <v>73</v>
      </c>
      <c r="E17">
        <v>12.6</v>
      </c>
      <c r="F17" t="s">
        <v>9</v>
      </c>
    </row>
    <row r="18" spans="1:11" ht="18.75" x14ac:dyDescent="0.35">
      <c r="A18" s="14" t="s">
        <v>74</v>
      </c>
      <c r="D18" t="s">
        <v>73</v>
      </c>
      <c r="E18" s="1">
        <f>10*LOG10(3+20*N)</f>
        <v>13.085594170125347</v>
      </c>
      <c r="F18" t="s">
        <v>9</v>
      </c>
    </row>
    <row r="20" spans="1:11" x14ac:dyDescent="0.25">
      <c r="A20" t="s">
        <v>75</v>
      </c>
    </row>
    <row r="21" spans="1:11" x14ac:dyDescent="0.25">
      <c r="A21" t="s">
        <v>76</v>
      </c>
    </row>
    <row r="22" spans="1:11" x14ac:dyDescent="0.25">
      <c r="A22" t="s">
        <v>77</v>
      </c>
    </row>
    <row r="23" spans="1:11" x14ac:dyDescent="0.25">
      <c r="A23" t="s">
        <v>78</v>
      </c>
      <c r="B23">
        <v>125</v>
      </c>
      <c r="C23">
        <v>250</v>
      </c>
      <c r="D23">
        <v>500</v>
      </c>
      <c r="E23">
        <v>1000</v>
      </c>
      <c r="F23">
        <v>2000</v>
      </c>
      <c r="G23">
        <v>4000</v>
      </c>
      <c r="H23" s="7" t="s">
        <v>80</v>
      </c>
      <c r="I23" s="7" t="s">
        <v>57</v>
      </c>
    </row>
    <row r="24" spans="1:11" x14ac:dyDescent="0.25">
      <c r="A24" t="s">
        <v>79</v>
      </c>
      <c r="B24">
        <v>76</v>
      </c>
      <c r="C24">
        <v>72</v>
      </c>
      <c r="D24">
        <v>70</v>
      </c>
      <c r="E24">
        <v>65</v>
      </c>
      <c r="F24">
        <v>64</v>
      </c>
      <c r="G24">
        <v>60</v>
      </c>
      <c r="H24" s="1">
        <f>10*LOG10(10^(B24/10)+10^(C24/10)+10^(D24/10)+10^(E24/10)+10^(F24/10)+10^(G24/10))</f>
        <v>78.593413595022497</v>
      </c>
      <c r="J24" t="s">
        <v>88</v>
      </c>
    </row>
    <row r="25" spans="1:11" x14ac:dyDescent="0.25">
      <c r="A25" t="s">
        <v>82</v>
      </c>
      <c r="B25">
        <v>-16.100000000000001</v>
      </c>
      <c r="C25">
        <v>-8.6</v>
      </c>
      <c r="D25">
        <v>-3.2</v>
      </c>
      <c r="E25">
        <v>0</v>
      </c>
      <c r="F25">
        <v>1.2</v>
      </c>
      <c r="G25">
        <v>1</v>
      </c>
    </row>
    <row r="26" spans="1:11" x14ac:dyDescent="0.25">
      <c r="A26" t="s">
        <v>81</v>
      </c>
      <c r="B26">
        <f>B24+B25</f>
        <v>59.9</v>
      </c>
      <c r="C26">
        <f t="shared" ref="C26:G26" si="0">C24+C25</f>
        <v>63.4</v>
      </c>
      <c r="D26">
        <f t="shared" si="0"/>
        <v>66.8</v>
      </c>
      <c r="E26">
        <f t="shared" si="0"/>
        <v>65</v>
      </c>
      <c r="F26">
        <f>F24+F25</f>
        <v>65.2</v>
      </c>
      <c r="G26">
        <f t="shared" si="0"/>
        <v>61</v>
      </c>
      <c r="I26" s="12">
        <f>10*LOG10(10^(B26/10)+10^(C26/10)+10^(D26/10)+10^(E26/10)+10^(F26/10)+10^(G26/10))</f>
        <v>71.954516847247774</v>
      </c>
    </row>
    <row r="27" spans="1:11" x14ac:dyDescent="0.25">
      <c r="A27" t="s">
        <v>83</v>
      </c>
    </row>
    <row r="28" spans="1:11" x14ac:dyDescent="0.25">
      <c r="A28" t="s">
        <v>85</v>
      </c>
      <c r="B28">
        <f>2*Delta*B23/c0</f>
        <v>0.21687207343791323</v>
      </c>
      <c r="C28">
        <f>2*Delta*C23/c0</f>
        <v>0.43374414687582646</v>
      </c>
      <c r="D28">
        <f>2*Delta*D23/c0</f>
        <v>0.86748829375165293</v>
      </c>
      <c r="E28">
        <f>2*Delta*E23/c0</f>
        <v>1.7349765875033059</v>
      </c>
      <c r="F28">
        <f>2*Delta*F23/c0</f>
        <v>3.4699531750066117</v>
      </c>
      <c r="G28">
        <f>2*Delta*G23/c0</f>
        <v>6.9399063500132234</v>
      </c>
    </row>
    <row r="29" spans="1:11" x14ac:dyDescent="0.25">
      <c r="A29" t="s">
        <v>84</v>
      </c>
      <c r="B29">
        <f>10*LOG10(3+20*B28)</f>
        <v>8.6554464987452029</v>
      </c>
      <c r="C29">
        <f t="shared" ref="C29:G29" si="1">10*LOG10(3+20*C28)</f>
        <v>10.672525346475297</v>
      </c>
      <c r="D29">
        <f t="shared" si="1"/>
        <v>13.085594170125347</v>
      </c>
      <c r="E29">
        <f t="shared" si="1"/>
        <v>15.763359560512743</v>
      </c>
      <c r="F29">
        <f t="shared" si="1"/>
        <v>18.597329485264929</v>
      </c>
      <c r="G29">
        <f t="shared" si="1"/>
        <v>21.516704943250311</v>
      </c>
    </row>
    <row r="30" spans="1:11" x14ac:dyDescent="0.25">
      <c r="A30" t="s">
        <v>86</v>
      </c>
      <c r="B30">
        <f>B24-B29</f>
        <v>67.344553501254794</v>
      </c>
      <c r="C30">
        <f t="shared" ref="C30:G30" si="2">C24-C29</f>
        <v>61.327474653524703</v>
      </c>
      <c r="D30">
        <f t="shared" si="2"/>
        <v>56.914405829874653</v>
      </c>
      <c r="E30">
        <f t="shared" si="2"/>
        <v>49.23664043948726</v>
      </c>
      <c r="F30">
        <f t="shared" si="2"/>
        <v>45.402670514735071</v>
      </c>
      <c r="G30">
        <f t="shared" si="2"/>
        <v>38.483295056749689</v>
      </c>
      <c r="H30" s="1">
        <f>10*LOG10(10^(B30/10)+10^(C30/10)+10^(D30/10)+10^(E30/10)+10^(F30/10)+10^(G30/10))</f>
        <v>68.692465695205073</v>
      </c>
    </row>
    <row r="31" spans="1:11" x14ac:dyDescent="0.25">
      <c r="A31" t="s">
        <v>87</v>
      </c>
      <c r="B31">
        <f>B26-B29</f>
        <v>51.244553501254799</v>
      </c>
      <c r="C31">
        <f t="shared" ref="C31:G31" si="3">C26-C29</f>
        <v>52.727474653524702</v>
      </c>
      <c r="D31">
        <f t="shared" si="3"/>
        <v>53.71440582987465</v>
      </c>
      <c r="E31">
        <f t="shared" si="3"/>
        <v>49.23664043948726</v>
      </c>
      <c r="F31">
        <f t="shared" si="3"/>
        <v>46.602670514735074</v>
      </c>
      <c r="G31">
        <f t="shared" si="3"/>
        <v>39.483295056749689</v>
      </c>
      <c r="I31" s="12">
        <f>10*LOG10(10^(B31/10)+10^(C31/10)+10^(D31/10)+10^(E31/10)+10^(F31/10)+10^(G31/10))</f>
        <v>58.415306188649978</v>
      </c>
      <c r="J31" t="s">
        <v>89</v>
      </c>
    </row>
    <row r="32" spans="1:11" x14ac:dyDescent="0.25">
      <c r="I32" t="s">
        <v>90</v>
      </c>
      <c r="J32">
        <v>14</v>
      </c>
      <c r="K32" t="s">
        <v>91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Campo Libero</vt:lpstr>
      <vt:lpstr>Campo Libero+ Suolo Riflettente</vt:lpstr>
      <vt:lpstr>Campo Libero+ Suolo assorbente</vt:lpstr>
      <vt:lpstr>Barriera</vt:lpstr>
      <vt:lpstr>A</vt:lpstr>
      <vt:lpstr>alfa</vt:lpstr>
      <vt:lpstr>B</vt:lpstr>
      <vt:lpstr>c0</vt:lpstr>
      <vt:lpstr>d</vt:lpstr>
      <vt:lpstr>Delta</vt:lpstr>
      <vt:lpstr>f</vt:lpstr>
      <vt:lpstr>heff</vt:lpstr>
      <vt:lpstr>Lp</vt:lpstr>
      <vt:lpstr>Lpprimo</vt:lpstr>
      <vt:lpstr>'Campo Libero+ Suolo assorbente'!Lw</vt:lpstr>
      <vt:lpstr>'Campo Libero+ Suolo Riflettente'!Lw</vt:lpstr>
      <vt:lpstr>Lw</vt:lpstr>
      <vt:lpstr>N</vt:lpstr>
      <vt:lpstr>'Campo Libero+ Suolo assorbente'!Q</vt:lpstr>
      <vt:lpstr>Q</vt:lpstr>
      <vt:lpstr>r_1</vt:lpstr>
      <vt:lpstr>r_2</vt:lpstr>
      <vt:lpstr>rd</vt:lpstr>
      <vt:lpstr>rprimo</vt:lpstr>
      <vt:lpstr>'Campo Libero+ Suolo assorbente'!rr</vt:lpstr>
      <vt:lpstr>'Campo Libero+ Suolo Riflettente'!rr</vt:lpstr>
      <vt:lpstr>rr</vt:lpstr>
      <vt:lpstr>zr</vt:lpstr>
      <vt:lpstr>zs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Farina</dc:creator>
  <cp:lastModifiedBy>Angelo Farina</cp:lastModifiedBy>
  <dcterms:created xsi:type="dcterms:W3CDTF">2020-04-21T08:39:35Z</dcterms:created>
  <dcterms:modified xsi:type="dcterms:W3CDTF">2020-04-21T10:27:32Z</dcterms:modified>
</cp:coreProperties>
</file>